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0" windowWidth="12030" windowHeight="12690" tabRatio="596" activeTab="0"/>
  </bookViews>
  <sheets>
    <sheet name="収益" sheetId="1" r:id="rId1"/>
    <sheet name="資本" sheetId="2" r:id="rId2"/>
    <sheet name="業務" sheetId="3" r:id="rId3"/>
  </sheets>
  <definedNames>
    <definedName name="_xlnm.Print_Area" localSheetId="1">'資本'!$A$1:$N$32</definedName>
    <definedName name="_xlnm.Print_Area" localSheetId="0">'収益'!$A$3:$N$42</definedName>
  </definedNames>
  <calcPr fullCalcOnLoad="1"/>
</workbook>
</file>

<file path=xl/sharedStrings.xml><?xml version="1.0" encoding="utf-8"?>
<sst xmlns="http://schemas.openxmlformats.org/spreadsheetml/2006/main" count="111" uniqueCount="89">
  <si>
    <t>区分</t>
  </si>
  <si>
    <t>営業収益</t>
  </si>
  <si>
    <t>営業外収益</t>
  </si>
  <si>
    <t>特別利益</t>
  </si>
  <si>
    <t>営業費用</t>
  </si>
  <si>
    <t>営業外費用</t>
  </si>
  <si>
    <t>特別損失</t>
  </si>
  <si>
    <t>（単位　円）</t>
  </si>
  <si>
    <t>給水収益</t>
  </si>
  <si>
    <t>その他の営業収益</t>
  </si>
  <si>
    <t>原水及び浄水費</t>
  </si>
  <si>
    <t>配水及び給水費</t>
  </si>
  <si>
    <t>業務費</t>
  </si>
  <si>
    <t>総係費</t>
  </si>
  <si>
    <t>減価償却費</t>
  </si>
  <si>
    <t>資産減耗費</t>
  </si>
  <si>
    <t>その他営業費用</t>
  </si>
  <si>
    <t>雑支出</t>
  </si>
  <si>
    <t>雑収益</t>
  </si>
  <si>
    <t>過年度損益修正益</t>
  </si>
  <si>
    <t>口径</t>
  </si>
  <si>
    <t>用途別</t>
  </si>
  <si>
    <t>湯　屋　用</t>
  </si>
  <si>
    <t>集　合　用</t>
  </si>
  <si>
    <t>合　　　　計</t>
  </si>
  <si>
    <t>対比</t>
  </si>
  <si>
    <t>（％）</t>
  </si>
  <si>
    <t>比　　　　　較</t>
  </si>
  <si>
    <t>区　　　分</t>
  </si>
  <si>
    <t>区　　　　　　　　分</t>
  </si>
  <si>
    <t>受取利息及び配当金</t>
  </si>
  <si>
    <t>合　　　　　　　　計</t>
  </si>
  <si>
    <t>支払利息及び企業債取扱諸費</t>
  </si>
  <si>
    <t>過年度損益修正損</t>
  </si>
  <si>
    <t>○　業　務　量</t>
  </si>
  <si>
    <t>有収率</t>
  </si>
  <si>
    <t>県水受水分</t>
  </si>
  <si>
    <t>総配水量</t>
  </si>
  <si>
    <t>（％）</t>
  </si>
  <si>
    <t>備　　考</t>
  </si>
  <si>
    <t>備　　考</t>
  </si>
  <si>
    <t>（収益的収入）</t>
  </si>
  <si>
    <t>予算執行額</t>
  </si>
  <si>
    <t>予算残額</t>
  </si>
  <si>
    <t>他会計補助金</t>
  </si>
  <si>
    <t>消費税還付金</t>
  </si>
  <si>
    <t>（収益的支出）</t>
  </si>
  <si>
    <t>予備費</t>
  </si>
  <si>
    <t>消費税</t>
  </si>
  <si>
    <t>工事負担金</t>
  </si>
  <si>
    <t>分担金</t>
  </si>
  <si>
    <t>固定資産売却代金</t>
  </si>
  <si>
    <t>国庫補助金</t>
  </si>
  <si>
    <t>（資本的収入）</t>
  </si>
  <si>
    <t>（資本的支出）</t>
  </si>
  <si>
    <t>建設改良費</t>
  </si>
  <si>
    <t>建設費</t>
  </si>
  <si>
    <t>固定資産購入費</t>
  </si>
  <si>
    <t>企業債償還金</t>
  </si>
  <si>
    <t>（㎥）</t>
  </si>
  <si>
    <t>過年度返還金</t>
  </si>
  <si>
    <t>予算執行率（％）</t>
  </si>
  <si>
    <t>給水量</t>
  </si>
  <si>
    <t>（㎥）</t>
  </si>
  <si>
    <t>増減</t>
  </si>
  <si>
    <t>口径別給水戸数</t>
  </si>
  <si>
    <t>（単位　戸）</t>
  </si>
  <si>
    <t>一般用</t>
  </si>
  <si>
    <t>１３ｍｍ</t>
  </si>
  <si>
    <t>２０ｍｍ</t>
  </si>
  <si>
    <t>２５ｍｍ</t>
  </si>
  <si>
    <t>４０ｍｍ</t>
  </si>
  <si>
    <t>５０ｍｍ</t>
  </si>
  <si>
    <t>１００ｍｍ</t>
  </si>
  <si>
    <t>７５ｍｍ</t>
  </si>
  <si>
    <t>企業債</t>
  </si>
  <si>
    <t>長期前受金戻入</t>
  </si>
  <si>
    <t>その他特別損失</t>
  </si>
  <si>
    <t>県補助金</t>
  </si>
  <si>
    <t>平成30年度
予算現額</t>
  </si>
  <si>
    <t>配水量及び給水量　【平成30年４月１日から平成30年９月30日まで】</t>
  </si>
  <si>
    <t>平成30年４～５月</t>
  </si>
  <si>
    <t>平成30年６～７月</t>
  </si>
  <si>
    <t>平成30年８～９月</t>
  </si>
  <si>
    <t>平成30年9月30日現在</t>
  </si>
  <si>
    <t>平成30年4月1日現在</t>
  </si>
  <si>
    <t>ア　収益的収入及び支出【平成30年９月30日現在】</t>
  </si>
  <si>
    <t>イ　資本的収入及び支出【平成30年９月30日現在】</t>
  </si>
  <si>
    <t>〇　平成30年度上半期津島市上水道事業会計予算執行状況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</si>
</sst>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&quot;&quot;\ #,##0"/>
    <numFmt numFmtId="179" formatCode="&quot;△&quot;\ #,##0;&quot;△&quot;\ #,##0"/>
    <numFmt numFmtId="180" formatCode="#,##0_);[Red]\(#,##0\)"/>
    <numFmt numFmtId="181" formatCode="#,##0;[Red]#,##0"/>
    <numFmt numFmtId="182" formatCode="#,##0;&quot;△ &quot;#,##0"/>
    <numFmt numFmtId="183" formatCode="0_ "/>
    <numFmt numFmtId="184" formatCode="0.E+00"/>
    <numFmt numFmtId="185" formatCode="0;&quot;△ &quot;0"/>
    <numFmt numFmtId="186" formatCode="0.0%"/>
    <numFmt numFmtId="187" formatCode="#,##0.0_ "/>
    <numFmt numFmtId="188" formatCode="0.0E+00"/>
    <numFmt numFmtId="189" formatCode="0.000_ "/>
    <numFmt numFmtId="190" formatCode="0.0"/>
    <numFmt numFmtId="191" formatCode="#,##0.0;&quot;△ &quot;#,##0.0"/>
    <numFmt numFmtId="192" formatCode="[$-411]ge\.m\.d;@"/>
    <numFmt numFmtId="193" formatCode="mmm\-yyyy"/>
    <numFmt numFmtId="194" formatCode="0.00_ "/>
    <numFmt numFmtId="195" formatCode="[&lt;=999]000;000\-00"/>
  </numFmts>
  <fonts count="43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/>
    </xf>
    <xf numFmtId="182" fontId="41" fillId="0" borderId="10" xfId="0" applyNumberFormat="1" applyFont="1" applyBorder="1" applyAlignment="1">
      <alignment vertical="center"/>
    </xf>
    <xf numFmtId="190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horizontal="distributed" vertical="top"/>
    </xf>
    <xf numFmtId="0" fontId="41" fillId="0" borderId="0" xfId="0" applyFont="1" applyBorder="1" applyAlignment="1">
      <alignment horizontal="distributed" vertical="top"/>
    </xf>
    <xf numFmtId="0" fontId="41" fillId="0" borderId="12" xfId="0" applyFont="1" applyBorder="1" applyAlignment="1">
      <alignment horizontal="distributed" vertical="top"/>
    </xf>
    <xf numFmtId="0" fontId="41" fillId="0" borderId="13" xfId="0" applyFont="1" applyBorder="1" applyAlignment="1">
      <alignment horizontal="distributed" vertical="top"/>
    </xf>
    <xf numFmtId="0" fontId="41" fillId="0" borderId="14" xfId="0" applyFont="1" applyBorder="1" applyAlignment="1">
      <alignment horizontal="distributed" vertical="top"/>
    </xf>
    <xf numFmtId="0" fontId="41" fillId="0" borderId="15" xfId="0" applyFont="1" applyBorder="1" applyAlignment="1">
      <alignment horizontal="distributed" vertical="top"/>
    </xf>
    <xf numFmtId="0" fontId="41" fillId="0" borderId="11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0" fontId="41" fillId="0" borderId="14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/>
    </xf>
    <xf numFmtId="0" fontId="41" fillId="0" borderId="0" xfId="0" applyFont="1" applyAlignment="1">
      <alignment horizontal="distributed" vertical="top"/>
    </xf>
    <xf numFmtId="182" fontId="41" fillId="0" borderId="16" xfId="0" applyNumberFormat="1" applyFont="1" applyBorder="1" applyAlignment="1">
      <alignment vertical="center"/>
    </xf>
    <xf numFmtId="0" fontId="41" fillId="0" borderId="16" xfId="0" applyFont="1" applyBorder="1" applyAlignment="1">
      <alignment horizontal="right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176" fontId="41" fillId="0" borderId="19" xfId="0" applyNumberFormat="1" applyFont="1" applyBorder="1" applyAlignment="1">
      <alignment vertical="center"/>
    </xf>
    <xf numFmtId="187" fontId="41" fillId="0" borderId="19" xfId="0" applyNumberFormat="1" applyFont="1" applyBorder="1" applyAlignment="1">
      <alignment vertical="center"/>
    </xf>
    <xf numFmtId="187" fontId="41" fillId="0" borderId="10" xfId="0" applyNumberFormat="1" applyFont="1" applyBorder="1" applyAlignment="1">
      <alignment vertical="center"/>
    </xf>
    <xf numFmtId="0" fontId="41" fillId="0" borderId="16" xfId="0" applyFont="1" applyBorder="1" applyAlignment="1">
      <alignment horizontal="right" vertical="top"/>
    </xf>
    <xf numFmtId="0" fontId="41" fillId="0" borderId="0" xfId="0" applyFont="1" applyBorder="1" applyAlignment="1">
      <alignment horizontal="right" vertical="top"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20" xfId="0" applyFont="1" applyFill="1" applyBorder="1" applyAlignment="1">
      <alignment horizontal="right"/>
    </xf>
    <xf numFmtId="182" fontId="41" fillId="0" borderId="10" xfId="0" applyNumberFormat="1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distributed" vertical="center"/>
    </xf>
    <xf numFmtId="0" fontId="41" fillId="0" borderId="19" xfId="0" applyFont="1" applyBorder="1" applyAlignment="1">
      <alignment horizontal="center" vertical="center" shrinkToFit="1"/>
    </xf>
    <xf numFmtId="0" fontId="41" fillId="0" borderId="21" xfId="0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distributed" vertical="center"/>
    </xf>
    <xf numFmtId="0" fontId="41" fillId="0" borderId="16" xfId="0" applyFont="1" applyBorder="1" applyAlignment="1">
      <alignment horizontal="distributed" vertical="center"/>
    </xf>
    <xf numFmtId="0" fontId="41" fillId="0" borderId="23" xfId="0" applyFont="1" applyBorder="1" applyAlignment="1">
      <alignment horizontal="distributed" vertical="center"/>
    </xf>
    <xf numFmtId="0" fontId="41" fillId="0" borderId="19" xfId="0" applyFont="1" applyBorder="1" applyAlignment="1">
      <alignment horizontal="distributed" vertical="center"/>
    </xf>
    <xf numFmtId="0" fontId="41" fillId="0" borderId="21" xfId="0" applyFont="1" applyBorder="1" applyAlignment="1">
      <alignment horizontal="distributed" vertical="center"/>
    </xf>
    <xf numFmtId="0" fontId="41" fillId="0" borderId="22" xfId="0" applyFont="1" applyBorder="1" applyAlignment="1">
      <alignment horizontal="distributed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distributed" vertical="center"/>
    </xf>
    <xf numFmtId="0" fontId="41" fillId="0" borderId="22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4" xfId="0" applyFont="1" applyBorder="1" applyAlignment="1">
      <alignment horizontal="right"/>
    </xf>
    <xf numFmtId="0" fontId="41" fillId="0" borderId="20" xfId="0" applyFont="1" applyBorder="1" applyAlignment="1">
      <alignment horizontal="center" wrapText="1"/>
    </xf>
    <xf numFmtId="0" fontId="41" fillId="0" borderId="18" xfId="0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1" fillId="0" borderId="18" xfId="0" applyFont="1" applyBorder="1" applyAlignment="1">
      <alignment horizontal="distributed" vertical="top" wrapText="1"/>
    </xf>
    <xf numFmtId="0" fontId="41" fillId="0" borderId="16" xfId="0" applyFont="1" applyBorder="1" applyAlignment="1">
      <alignment horizontal="distributed" vertical="top" wrapText="1"/>
    </xf>
    <xf numFmtId="0" fontId="41" fillId="0" borderId="23" xfId="0" applyFont="1" applyBorder="1" applyAlignment="1">
      <alignment horizontal="distributed" vertical="top" wrapText="1"/>
    </xf>
    <xf numFmtId="0" fontId="41" fillId="0" borderId="13" xfId="0" applyFont="1" applyBorder="1" applyAlignment="1">
      <alignment horizontal="distributed" vertical="top" wrapText="1"/>
    </xf>
    <xf numFmtId="0" fontId="41" fillId="0" borderId="14" xfId="0" applyFont="1" applyBorder="1" applyAlignment="1">
      <alignment horizontal="distributed" vertical="top" wrapText="1"/>
    </xf>
    <xf numFmtId="0" fontId="41" fillId="0" borderId="15" xfId="0" applyFont="1" applyBorder="1" applyAlignment="1">
      <alignment horizontal="distributed" vertical="top" wrapText="1"/>
    </xf>
    <xf numFmtId="0" fontId="41" fillId="0" borderId="11" xfId="0" applyFont="1" applyBorder="1" applyAlignment="1">
      <alignment horizontal="distributed" vertical="top" wrapText="1"/>
    </xf>
    <xf numFmtId="0" fontId="41" fillId="0" borderId="0" xfId="0" applyFont="1" applyBorder="1" applyAlignment="1">
      <alignment horizontal="distributed" vertical="top" wrapText="1"/>
    </xf>
    <xf numFmtId="0" fontId="41" fillId="0" borderId="12" xfId="0" applyFont="1" applyBorder="1" applyAlignment="1">
      <alignment horizontal="distributed" vertical="top" wrapText="1"/>
    </xf>
    <xf numFmtId="0" fontId="41" fillId="0" borderId="18" xfId="0" applyFont="1" applyBorder="1" applyAlignment="1">
      <alignment horizontal="distributed" vertical="top"/>
    </xf>
    <xf numFmtId="0" fontId="41" fillId="0" borderId="16" xfId="0" applyFont="1" applyBorder="1" applyAlignment="1">
      <alignment horizontal="distributed" vertical="top"/>
    </xf>
    <xf numFmtId="0" fontId="41" fillId="0" borderId="23" xfId="0" applyFont="1" applyBorder="1" applyAlignment="1">
      <alignment horizontal="distributed" vertical="top"/>
    </xf>
    <xf numFmtId="0" fontId="41" fillId="0" borderId="13" xfId="0" applyFont="1" applyBorder="1" applyAlignment="1">
      <alignment horizontal="distributed" vertical="top"/>
    </xf>
    <xf numFmtId="0" fontId="41" fillId="0" borderId="14" xfId="0" applyFont="1" applyBorder="1" applyAlignment="1">
      <alignment horizontal="distributed" vertical="top"/>
    </xf>
    <xf numFmtId="0" fontId="41" fillId="0" borderId="15" xfId="0" applyFont="1" applyBorder="1" applyAlignment="1">
      <alignment horizontal="distributed" vertical="top"/>
    </xf>
    <xf numFmtId="0" fontId="41" fillId="0" borderId="19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6" xfId="0" applyFont="1" applyBorder="1" applyAlignment="1">
      <alignment horizontal="distributed"/>
    </xf>
    <xf numFmtId="0" fontId="41" fillId="0" borderId="23" xfId="0" applyFont="1" applyBorder="1" applyAlignment="1">
      <alignment horizontal="distributed"/>
    </xf>
    <xf numFmtId="0" fontId="41" fillId="0" borderId="17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0" xfId="0" applyFont="1" applyBorder="1" applyAlignment="1">
      <alignment/>
    </xf>
    <xf numFmtId="0" fontId="41" fillId="0" borderId="20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distributed" vertical="center"/>
    </xf>
    <xf numFmtId="0" fontId="41" fillId="0" borderId="14" xfId="0" applyFont="1" applyBorder="1" applyAlignment="1">
      <alignment horizontal="distributed" vertical="center"/>
    </xf>
    <xf numFmtId="0" fontId="41" fillId="0" borderId="21" xfId="0" applyFont="1" applyBorder="1" applyAlignment="1">
      <alignment horizontal="right" vertical="center"/>
    </xf>
    <xf numFmtId="0" fontId="41" fillId="0" borderId="22" xfId="0" applyFont="1" applyBorder="1" applyAlignment="1">
      <alignment horizontal="right" vertical="center"/>
    </xf>
    <xf numFmtId="0" fontId="41" fillId="0" borderId="18" xfId="0" applyFont="1" applyBorder="1" applyAlignment="1">
      <alignment horizontal="center" vertical="distributed" textRotation="255"/>
    </xf>
    <xf numFmtId="0" fontId="41" fillId="0" borderId="16" xfId="0" applyFont="1" applyBorder="1" applyAlignment="1">
      <alignment horizontal="center" vertical="distributed" textRotation="255"/>
    </xf>
    <xf numFmtId="0" fontId="41" fillId="0" borderId="23" xfId="0" applyFont="1" applyBorder="1" applyAlignment="1">
      <alignment horizontal="center" vertical="distributed" textRotation="255"/>
    </xf>
    <xf numFmtId="0" fontId="41" fillId="0" borderId="11" xfId="0" applyFont="1" applyBorder="1" applyAlignment="1">
      <alignment horizontal="center" vertical="distributed" textRotation="255"/>
    </xf>
    <xf numFmtId="0" fontId="41" fillId="0" borderId="0" xfId="0" applyFont="1" applyBorder="1" applyAlignment="1">
      <alignment horizontal="center" vertical="distributed" textRotation="255"/>
    </xf>
    <xf numFmtId="0" fontId="41" fillId="0" borderId="12" xfId="0" applyFont="1" applyBorder="1" applyAlignment="1">
      <alignment horizontal="center" vertical="distributed" textRotation="255"/>
    </xf>
    <xf numFmtId="0" fontId="41" fillId="0" borderId="13" xfId="0" applyFont="1" applyBorder="1" applyAlignment="1">
      <alignment horizontal="center" vertical="distributed" textRotation="255"/>
    </xf>
    <xf numFmtId="0" fontId="41" fillId="0" borderId="14" xfId="0" applyFont="1" applyBorder="1" applyAlignment="1">
      <alignment horizontal="center" vertical="distributed" textRotation="255"/>
    </xf>
    <xf numFmtId="0" fontId="41" fillId="0" borderId="15" xfId="0" applyFont="1" applyBorder="1" applyAlignment="1">
      <alignment horizontal="center" vertical="distributed" textRotation="255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19" xfId="0" applyFont="1" applyBorder="1" applyAlignment="1">
      <alignment horizontal="right" vertical="center"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11" xfId="0" applyFont="1" applyBorder="1" applyAlignment="1">
      <alignment horizontal="distributed" vertical="center"/>
    </xf>
    <xf numFmtId="0" fontId="41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SheetLayoutView="100" zoomScalePageLayoutView="0" workbookViewId="0" topLeftCell="A1">
      <selection activeCell="Z11" sqref="Z11"/>
    </sheetView>
  </sheetViews>
  <sheetFormatPr defaultColWidth="8.796875" defaultRowHeight="14.25"/>
  <cols>
    <col min="1" max="4" width="2.6992187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3" width="15" style="0" customWidth="1"/>
    <col min="14" max="14" width="10" style="0" customWidth="1"/>
  </cols>
  <sheetData>
    <row r="2" spans="1:16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3.5">
      <c r="A3" s="6"/>
      <c r="B3" s="7" t="s">
        <v>88</v>
      </c>
      <c r="C3" s="7"/>
      <c r="D3" s="8"/>
      <c r="E3" s="8"/>
      <c r="F3" s="8"/>
      <c r="G3" s="8"/>
      <c r="H3" s="8"/>
      <c r="I3" s="8"/>
      <c r="J3" s="8"/>
      <c r="K3" s="6"/>
      <c r="L3" s="6"/>
      <c r="M3" s="6"/>
      <c r="N3" s="6"/>
      <c r="O3" s="6"/>
      <c r="P3" s="6"/>
    </row>
    <row r="4" spans="1:16" ht="15" customHeight="1">
      <c r="A4" s="6"/>
      <c r="B4" s="6"/>
      <c r="C4" s="6" t="s">
        <v>86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6"/>
      <c r="B5" s="6"/>
      <c r="C5" s="6" t="s">
        <v>41</v>
      </c>
      <c r="D5" s="6"/>
      <c r="E5" s="6"/>
      <c r="F5" s="6"/>
      <c r="G5" s="6"/>
      <c r="H5" s="6"/>
      <c r="I5" s="6"/>
      <c r="J5" s="6"/>
      <c r="K5" s="6"/>
      <c r="L5" s="6"/>
      <c r="M5" s="62" t="s">
        <v>7</v>
      </c>
      <c r="N5" s="62"/>
      <c r="O5" s="6"/>
      <c r="P5" s="6"/>
    </row>
    <row r="6" spans="1:16" ht="15" customHeight="1">
      <c r="A6" s="46" t="s">
        <v>29</v>
      </c>
      <c r="B6" s="46"/>
      <c r="C6" s="46"/>
      <c r="D6" s="46"/>
      <c r="E6" s="46"/>
      <c r="F6" s="46"/>
      <c r="G6" s="46"/>
      <c r="H6" s="46"/>
      <c r="I6" s="46"/>
      <c r="J6" s="46"/>
      <c r="K6" s="57" t="s">
        <v>79</v>
      </c>
      <c r="L6" s="46" t="s">
        <v>42</v>
      </c>
      <c r="M6" s="57" t="s">
        <v>43</v>
      </c>
      <c r="N6" s="57" t="s">
        <v>61</v>
      </c>
      <c r="O6" s="6"/>
      <c r="P6" s="6"/>
    </row>
    <row r="7" spans="1:16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58"/>
      <c r="L7" s="46"/>
      <c r="M7" s="63"/>
      <c r="N7" s="63"/>
      <c r="O7" s="6"/>
      <c r="P7" s="6"/>
    </row>
    <row r="8" spans="1:16" s="2" customFormat="1" ht="21" customHeight="1">
      <c r="A8" s="51" t="s">
        <v>1</v>
      </c>
      <c r="B8" s="52"/>
      <c r="C8" s="52"/>
      <c r="D8" s="53"/>
      <c r="E8" s="46"/>
      <c r="F8" s="46"/>
      <c r="G8" s="46"/>
      <c r="H8" s="46"/>
      <c r="I8" s="46"/>
      <c r="J8" s="61"/>
      <c r="K8" s="9">
        <f>SUM(K9:K10)</f>
        <v>1257812000</v>
      </c>
      <c r="L8" s="9">
        <f>SUM(L9:L10)</f>
        <v>619850784</v>
      </c>
      <c r="M8" s="9">
        <f>K8-L8</f>
        <v>637961216</v>
      </c>
      <c r="N8" s="10">
        <f>ROUND(L8/K8*100,1)</f>
        <v>49.3</v>
      </c>
      <c r="O8" s="11"/>
      <c r="P8" s="11"/>
    </row>
    <row r="9" spans="1:16" s="2" customFormat="1" ht="21" customHeight="1">
      <c r="A9" s="12"/>
      <c r="B9" s="13"/>
      <c r="C9" s="13"/>
      <c r="D9" s="14"/>
      <c r="E9" s="47" t="s">
        <v>8</v>
      </c>
      <c r="F9" s="47"/>
      <c r="G9" s="47"/>
      <c r="H9" s="47"/>
      <c r="I9" s="47"/>
      <c r="J9" s="47"/>
      <c r="K9" s="9">
        <v>1252350000</v>
      </c>
      <c r="L9" s="9">
        <v>617112255</v>
      </c>
      <c r="M9" s="9">
        <f aca="true" t="shared" si="0" ref="M9:M19">K9-L9</f>
        <v>635237745</v>
      </c>
      <c r="N9" s="10">
        <f aca="true" t="shared" si="1" ref="N9:N19">ROUND(L9/K9*100,1)</f>
        <v>49.3</v>
      </c>
      <c r="O9" s="11"/>
      <c r="P9" s="11"/>
    </row>
    <row r="10" spans="1:16" s="2" customFormat="1" ht="21" customHeight="1">
      <c r="A10" s="15"/>
      <c r="B10" s="16"/>
      <c r="C10" s="16"/>
      <c r="D10" s="17"/>
      <c r="E10" s="47" t="s">
        <v>9</v>
      </c>
      <c r="F10" s="47"/>
      <c r="G10" s="47"/>
      <c r="H10" s="47"/>
      <c r="I10" s="47"/>
      <c r="J10" s="47"/>
      <c r="K10" s="9">
        <v>5462000</v>
      </c>
      <c r="L10" s="9">
        <v>2738529</v>
      </c>
      <c r="M10" s="9">
        <f t="shared" si="0"/>
        <v>2723471</v>
      </c>
      <c r="N10" s="10">
        <f t="shared" si="1"/>
        <v>50.1</v>
      </c>
      <c r="O10" s="11"/>
      <c r="P10" s="11"/>
    </row>
    <row r="11" spans="1:16" s="2" customFormat="1" ht="21" customHeight="1">
      <c r="A11" s="51" t="s">
        <v>2</v>
      </c>
      <c r="B11" s="52"/>
      <c r="C11" s="52"/>
      <c r="D11" s="53"/>
      <c r="E11" s="47"/>
      <c r="F11" s="47"/>
      <c r="G11" s="47"/>
      <c r="H11" s="47"/>
      <c r="I11" s="47"/>
      <c r="J11" s="47"/>
      <c r="K11" s="9">
        <f>SUM(K12:K16)</f>
        <v>88702000</v>
      </c>
      <c r="L11" s="9">
        <f>SUM(L12:L16)</f>
        <v>3549791</v>
      </c>
      <c r="M11" s="9">
        <f t="shared" si="0"/>
        <v>85152209</v>
      </c>
      <c r="N11" s="10">
        <f t="shared" si="1"/>
        <v>4</v>
      </c>
      <c r="O11" s="11"/>
      <c r="P11" s="11"/>
    </row>
    <row r="12" spans="1:16" s="2" customFormat="1" ht="21" customHeight="1">
      <c r="A12" s="18"/>
      <c r="B12" s="19"/>
      <c r="C12" s="19"/>
      <c r="D12" s="20"/>
      <c r="E12" s="59" t="s">
        <v>30</v>
      </c>
      <c r="F12" s="59"/>
      <c r="G12" s="59"/>
      <c r="H12" s="59"/>
      <c r="I12" s="59"/>
      <c r="J12" s="59"/>
      <c r="K12" s="9">
        <v>100000</v>
      </c>
      <c r="L12" s="9">
        <v>37991</v>
      </c>
      <c r="M12" s="9">
        <f t="shared" si="0"/>
        <v>62009</v>
      </c>
      <c r="N12" s="10">
        <f t="shared" si="1"/>
        <v>38</v>
      </c>
      <c r="O12" s="11"/>
      <c r="P12" s="11"/>
    </row>
    <row r="13" spans="1:16" s="2" customFormat="1" ht="21" customHeight="1">
      <c r="A13" s="18"/>
      <c r="B13" s="19"/>
      <c r="C13" s="19"/>
      <c r="D13" s="20"/>
      <c r="E13" s="47" t="s">
        <v>44</v>
      </c>
      <c r="F13" s="47"/>
      <c r="G13" s="47"/>
      <c r="H13" s="47"/>
      <c r="I13" s="47"/>
      <c r="J13" s="47"/>
      <c r="K13" s="9">
        <v>60000</v>
      </c>
      <c r="L13" s="9">
        <v>0</v>
      </c>
      <c r="M13" s="9">
        <f t="shared" si="0"/>
        <v>60000</v>
      </c>
      <c r="N13" s="10">
        <f t="shared" si="1"/>
        <v>0</v>
      </c>
      <c r="O13" s="11"/>
      <c r="P13" s="11"/>
    </row>
    <row r="14" spans="1:16" s="2" customFormat="1" ht="21" customHeight="1">
      <c r="A14" s="18"/>
      <c r="B14" s="19"/>
      <c r="C14" s="19"/>
      <c r="D14" s="20"/>
      <c r="E14" s="47" t="s">
        <v>45</v>
      </c>
      <c r="F14" s="47"/>
      <c r="G14" s="47"/>
      <c r="H14" s="47"/>
      <c r="I14" s="47"/>
      <c r="J14" s="47"/>
      <c r="K14" s="9">
        <v>1000</v>
      </c>
      <c r="L14" s="9">
        <v>0</v>
      </c>
      <c r="M14" s="9">
        <f t="shared" si="0"/>
        <v>1000</v>
      </c>
      <c r="N14" s="10">
        <f t="shared" si="1"/>
        <v>0</v>
      </c>
      <c r="O14" s="11"/>
      <c r="P14" s="11"/>
    </row>
    <row r="15" spans="1:16" s="2" customFormat="1" ht="21" customHeight="1">
      <c r="A15" s="18"/>
      <c r="B15" s="19"/>
      <c r="C15" s="19"/>
      <c r="D15" s="20"/>
      <c r="E15" s="47" t="s">
        <v>76</v>
      </c>
      <c r="F15" s="47"/>
      <c r="G15" s="47"/>
      <c r="H15" s="47"/>
      <c r="I15" s="47"/>
      <c r="J15" s="47"/>
      <c r="K15" s="9">
        <v>82164000</v>
      </c>
      <c r="L15" s="9">
        <v>0</v>
      </c>
      <c r="M15" s="9">
        <f t="shared" si="0"/>
        <v>82164000</v>
      </c>
      <c r="N15" s="10">
        <f t="shared" si="1"/>
        <v>0</v>
      </c>
      <c r="O15" s="11"/>
      <c r="P15" s="11"/>
    </row>
    <row r="16" spans="1:16" s="2" customFormat="1" ht="21" customHeight="1">
      <c r="A16" s="21"/>
      <c r="B16" s="22"/>
      <c r="C16" s="22"/>
      <c r="D16" s="23"/>
      <c r="E16" s="47" t="s">
        <v>18</v>
      </c>
      <c r="F16" s="47"/>
      <c r="G16" s="47"/>
      <c r="H16" s="47"/>
      <c r="I16" s="47"/>
      <c r="J16" s="47"/>
      <c r="K16" s="9">
        <v>6377000</v>
      </c>
      <c r="L16" s="9">
        <v>3511800</v>
      </c>
      <c r="M16" s="9">
        <f t="shared" si="0"/>
        <v>2865200</v>
      </c>
      <c r="N16" s="10">
        <f t="shared" si="1"/>
        <v>55.1</v>
      </c>
      <c r="O16" s="11"/>
      <c r="P16" s="11"/>
    </row>
    <row r="17" spans="1:16" s="2" customFormat="1" ht="21" customHeight="1">
      <c r="A17" s="51" t="s">
        <v>3</v>
      </c>
      <c r="B17" s="52"/>
      <c r="C17" s="52"/>
      <c r="D17" s="53"/>
      <c r="E17" s="47"/>
      <c r="F17" s="47"/>
      <c r="G17" s="47"/>
      <c r="H17" s="47"/>
      <c r="I17" s="47"/>
      <c r="J17" s="47"/>
      <c r="K17" s="9">
        <f>+K18</f>
        <v>1000</v>
      </c>
      <c r="L17" s="9">
        <f>+L18</f>
        <v>0</v>
      </c>
      <c r="M17" s="9">
        <f t="shared" si="0"/>
        <v>1000</v>
      </c>
      <c r="N17" s="10">
        <f t="shared" si="1"/>
        <v>0</v>
      </c>
      <c r="O17" s="11"/>
      <c r="P17" s="11"/>
    </row>
    <row r="18" spans="1:16" s="2" customFormat="1" ht="21" customHeight="1">
      <c r="A18" s="15"/>
      <c r="B18" s="16"/>
      <c r="C18" s="16"/>
      <c r="D18" s="17"/>
      <c r="E18" s="47" t="s">
        <v>19</v>
      </c>
      <c r="F18" s="47"/>
      <c r="G18" s="47"/>
      <c r="H18" s="47"/>
      <c r="I18" s="47"/>
      <c r="J18" s="47"/>
      <c r="K18" s="9">
        <v>1000</v>
      </c>
      <c r="L18" s="9">
        <v>0</v>
      </c>
      <c r="M18" s="9">
        <f t="shared" si="0"/>
        <v>1000</v>
      </c>
      <c r="N18" s="10">
        <f t="shared" si="1"/>
        <v>0</v>
      </c>
      <c r="O18" s="11"/>
      <c r="P18" s="11"/>
    </row>
    <row r="19" spans="1:16" s="2" customFormat="1" ht="21" customHeight="1">
      <c r="A19" s="46" t="s">
        <v>31</v>
      </c>
      <c r="B19" s="46"/>
      <c r="C19" s="46"/>
      <c r="D19" s="46"/>
      <c r="E19" s="46"/>
      <c r="F19" s="46"/>
      <c r="G19" s="46"/>
      <c r="H19" s="46"/>
      <c r="I19" s="46"/>
      <c r="J19" s="46"/>
      <c r="K19" s="9">
        <f>+K8+K11+K17</f>
        <v>1346515000</v>
      </c>
      <c r="L19" s="9">
        <f>+L8+L11+L17</f>
        <v>623400575</v>
      </c>
      <c r="M19" s="9">
        <f t="shared" si="0"/>
        <v>723114425</v>
      </c>
      <c r="N19" s="10">
        <f t="shared" si="1"/>
        <v>46.3</v>
      </c>
      <c r="O19" s="11"/>
      <c r="P19" s="11"/>
    </row>
    <row r="20" spans="1:16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5" customHeight="1">
      <c r="A22" s="6"/>
      <c r="B22" s="6"/>
      <c r="C22" s="6" t="s">
        <v>46</v>
      </c>
      <c r="D22" s="6"/>
      <c r="E22" s="6"/>
      <c r="F22" s="6"/>
      <c r="G22" s="6"/>
      <c r="H22" s="6"/>
      <c r="I22" s="6"/>
      <c r="J22" s="6"/>
      <c r="K22" s="6"/>
      <c r="L22" s="6"/>
      <c r="M22" s="62" t="s">
        <v>7</v>
      </c>
      <c r="N22" s="62"/>
      <c r="O22" s="6"/>
      <c r="P22" s="6"/>
    </row>
    <row r="23" spans="1:16" ht="15" customHeight="1">
      <c r="A23" s="46" t="s">
        <v>29</v>
      </c>
      <c r="B23" s="46"/>
      <c r="C23" s="46"/>
      <c r="D23" s="46"/>
      <c r="E23" s="46"/>
      <c r="F23" s="46"/>
      <c r="G23" s="46"/>
      <c r="H23" s="46"/>
      <c r="I23" s="46"/>
      <c r="J23" s="46"/>
      <c r="K23" s="57" t="str">
        <f>K6</f>
        <v>平成30年度
予算現額</v>
      </c>
      <c r="L23" s="46" t="s">
        <v>42</v>
      </c>
      <c r="M23" s="57" t="s">
        <v>43</v>
      </c>
      <c r="N23" s="57" t="s">
        <v>61</v>
      </c>
      <c r="O23" s="6"/>
      <c r="P23" s="6"/>
    </row>
    <row r="24" spans="1:16" ht="1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58"/>
      <c r="L24" s="46"/>
      <c r="M24" s="63"/>
      <c r="N24" s="63"/>
      <c r="O24" s="6"/>
      <c r="P24" s="6"/>
    </row>
    <row r="25" spans="1:16" ht="21" customHeight="1">
      <c r="A25" s="51" t="s">
        <v>4</v>
      </c>
      <c r="B25" s="52"/>
      <c r="C25" s="52"/>
      <c r="D25" s="53"/>
      <c r="E25" s="60"/>
      <c r="F25" s="46"/>
      <c r="G25" s="46"/>
      <c r="H25" s="46"/>
      <c r="I25" s="46"/>
      <c r="J25" s="61"/>
      <c r="K25" s="9">
        <f>SUM(K26:K32)</f>
        <v>1273429000</v>
      </c>
      <c r="L25" s="9">
        <f>SUM(L26:L32)</f>
        <v>447455851</v>
      </c>
      <c r="M25" s="9">
        <f>K25-L25</f>
        <v>825973149</v>
      </c>
      <c r="N25" s="10">
        <f>ROUND(L25/K25*100,1)</f>
        <v>35.1</v>
      </c>
      <c r="O25" s="6"/>
      <c r="P25" s="6"/>
    </row>
    <row r="26" spans="1:16" ht="21" customHeight="1">
      <c r="A26" s="12"/>
      <c r="B26" s="13"/>
      <c r="C26" s="13"/>
      <c r="D26" s="14"/>
      <c r="E26" s="56" t="s">
        <v>10</v>
      </c>
      <c r="F26" s="47"/>
      <c r="G26" s="47"/>
      <c r="H26" s="47"/>
      <c r="I26" s="47"/>
      <c r="J26" s="47"/>
      <c r="K26" s="9">
        <v>526787000</v>
      </c>
      <c r="L26" s="9">
        <v>252838300</v>
      </c>
      <c r="M26" s="9">
        <f>K26-L26</f>
        <v>273948700</v>
      </c>
      <c r="N26" s="10">
        <f aca="true" t="shared" si="2" ref="N26:N42">ROUND(L26/K26*100,1)</f>
        <v>48</v>
      </c>
      <c r="O26" s="6"/>
      <c r="P26" s="6"/>
    </row>
    <row r="27" spans="1:16" ht="21" customHeight="1">
      <c r="A27" s="12"/>
      <c r="B27" s="13"/>
      <c r="C27" s="13"/>
      <c r="D27" s="14"/>
      <c r="E27" s="56" t="s">
        <v>11</v>
      </c>
      <c r="F27" s="47"/>
      <c r="G27" s="47"/>
      <c r="H27" s="47"/>
      <c r="I27" s="47"/>
      <c r="J27" s="47"/>
      <c r="K27" s="9">
        <v>256171000</v>
      </c>
      <c r="L27" s="9">
        <v>127280257</v>
      </c>
      <c r="M27" s="9">
        <f aca="true" t="shared" si="3" ref="M27:M42">K27-L27</f>
        <v>128890743</v>
      </c>
      <c r="N27" s="10">
        <f t="shared" si="2"/>
        <v>49.7</v>
      </c>
      <c r="O27" s="6"/>
      <c r="P27" s="6"/>
    </row>
    <row r="28" spans="1:16" ht="21" customHeight="1">
      <c r="A28" s="12"/>
      <c r="B28" s="24"/>
      <c r="C28" s="24"/>
      <c r="D28" s="14"/>
      <c r="E28" s="54" t="s">
        <v>12</v>
      </c>
      <c r="F28" s="55"/>
      <c r="G28" s="55"/>
      <c r="H28" s="55"/>
      <c r="I28" s="55"/>
      <c r="J28" s="56"/>
      <c r="K28" s="9">
        <v>58438000</v>
      </c>
      <c r="L28" s="9">
        <v>23331247</v>
      </c>
      <c r="M28" s="9">
        <f t="shared" si="3"/>
        <v>35106753</v>
      </c>
      <c r="N28" s="10">
        <f t="shared" si="2"/>
        <v>39.9</v>
      </c>
      <c r="O28" s="6"/>
      <c r="P28" s="6"/>
    </row>
    <row r="29" spans="1:16" ht="21" customHeight="1">
      <c r="A29" s="12"/>
      <c r="B29" s="24"/>
      <c r="C29" s="24"/>
      <c r="D29" s="14"/>
      <c r="E29" s="47" t="s">
        <v>13</v>
      </c>
      <c r="F29" s="47"/>
      <c r="G29" s="47"/>
      <c r="H29" s="47"/>
      <c r="I29" s="47"/>
      <c r="J29" s="47"/>
      <c r="K29" s="9">
        <v>127330000</v>
      </c>
      <c r="L29" s="9">
        <v>43964872</v>
      </c>
      <c r="M29" s="9">
        <f t="shared" si="3"/>
        <v>83365128</v>
      </c>
      <c r="N29" s="10">
        <f t="shared" si="2"/>
        <v>34.5</v>
      </c>
      <c r="O29" s="6"/>
      <c r="P29" s="6"/>
    </row>
    <row r="30" spans="1:16" ht="21" customHeight="1">
      <c r="A30" s="12"/>
      <c r="B30" s="24"/>
      <c r="C30" s="24"/>
      <c r="D30" s="14"/>
      <c r="E30" s="47" t="s">
        <v>14</v>
      </c>
      <c r="F30" s="47"/>
      <c r="G30" s="47"/>
      <c r="H30" s="47"/>
      <c r="I30" s="47"/>
      <c r="J30" s="47"/>
      <c r="K30" s="9">
        <v>289651000</v>
      </c>
      <c r="L30" s="9">
        <v>0</v>
      </c>
      <c r="M30" s="9">
        <f t="shared" si="3"/>
        <v>289651000</v>
      </c>
      <c r="N30" s="10">
        <f t="shared" si="2"/>
        <v>0</v>
      </c>
      <c r="O30" s="6"/>
      <c r="P30" s="6"/>
    </row>
    <row r="31" spans="1:16" ht="21" customHeight="1">
      <c r="A31" s="12"/>
      <c r="B31" s="24"/>
      <c r="C31" s="24"/>
      <c r="D31" s="14"/>
      <c r="E31" s="47" t="s">
        <v>15</v>
      </c>
      <c r="F31" s="47"/>
      <c r="G31" s="47"/>
      <c r="H31" s="47"/>
      <c r="I31" s="47"/>
      <c r="J31" s="47"/>
      <c r="K31" s="9">
        <v>15050000</v>
      </c>
      <c r="L31" s="9">
        <v>41175</v>
      </c>
      <c r="M31" s="9">
        <f t="shared" si="3"/>
        <v>15008825</v>
      </c>
      <c r="N31" s="10">
        <f t="shared" si="2"/>
        <v>0.3</v>
      </c>
      <c r="O31" s="6"/>
      <c r="P31" s="6"/>
    </row>
    <row r="32" spans="1:16" ht="21" customHeight="1">
      <c r="A32" s="15"/>
      <c r="B32" s="16"/>
      <c r="C32" s="16"/>
      <c r="D32" s="17"/>
      <c r="E32" s="47" t="s">
        <v>16</v>
      </c>
      <c r="F32" s="47"/>
      <c r="G32" s="47"/>
      <c r="H32" s="47"/>
      <c r="I32" s="47"/>
      <c r="J32" s="47"/>
      <c r="K32" s="9">
        <v>2000</v>
      </c>
      <c r="L32" s="9">
        <v>0</v>
      </c>
      <c r="M32" s="9">
        <f t="shared" si="3"/>
        <v>2000</v>
      </c>
      <c r="N32" s="10">
        <f t="shared" si="2"/>
        <v>0</v>
      </c>
      <c r="O32" s="6"/>
      <c r="P32" s="6"/>
    </row>
    <row r="33" spans="1:16" ht="21" customHeight="1">
      <c r="A33" s="51" t="s">
        <v>5</v>
      </c>
      <c r="B33" s="52"/>
      <c r="C33" s="52"/>
      <c r="D33" s="53"/>
      <c r="E33" s="47"/>
      <c r="F33" s="47"/>
      <c r="G33" s="47"/>
      <c r="H33" s="47"/>
      <c r="I33" s="47"/>
      <c r="J33" s="47"/>
      <c r="K33" s="9">
        <f>SUM(K34:K36)</f>
        <v>37639000</v>
      </c>
      <c r="L33" s="9">
        <f>SUM(L34:L36)</f>
        <v>15235933</v>
      </c>
      <c r="M33" s="9">
        <f t="shared" si="3"/>
        <v>22403067</v>
      </c>
      <c r="N33" s="10">
        <f t="shared" si="2"/>
        <v>40.5</v>
      </c>
      <c r="O33" s="6"/>
      <c r="P33" s="6"/>
    </row>
    <row r="34" spans="1:16" ht="21" customHeight="1">
      <c r="A34" s="12"/>
      <c r="B34" s="13"/>
      <c r="C34" s="13"/>
      <c r="D34" s="14"/>
      <c r="E34" s="48" t="s">
        <v>32</v>
      </c>
      <c r="F34" s="49"/>
      <c r="G34" s="49"/>
      <c r="H34" s="49"/>
      <c r="I34" s="49"/>
      <c r="J34" s="50"/>
      <c r="K34" s="9">
        <v>32701000</v>
      </c>
      <c r="L34" s="9">
        <v>15235933</v>
      </c>
      <c r="M34" s="9">
        <f t="shared" si="3"/>
        <v>17465067</v>
      </c>
      <c r="N34" s="10">
        <f t="shared" si="2"/>
        <v>46.6</v>
      </c>
      <c r="O34" s="6"/>
      <c r="P34" s="6"/>
    </row>
    <row r="35" spans="1:16" ht="21" customHeight="1">
      <c r="A35" s="12"/>
      <c r="B35" s="13"/>
      <c r="C35" s="13"/>
      <c r="D35" s="14"/>
      <c r="E35" s="47" t="s">
        <v>48</v>
      </c>
      <c r="F35" s="47"/>
      <c r="G35" s="47"/>
      <c r="H35" s="47"/>
      <c r="I35" s="47"/>
      <c r="J35" s="47"/>
      <c r="K35" s="9">
        <v>4936000</v>
      </c>
      <c r="L35" s="9">
        <v>0</v>
      </c>
      <c r="M35" s="9">
        <f t="shared" si="3"/>
        <v>4936000</v>
      </c>
      <c r="N35" s="10">
        <f t="shared" si="2"/>
        <v>0</v>
      </c>
      <c r="O35" s="6"/>
      <c r="P35" s="6"/>
    </row>
    <row r="36" spans="1:16" ht="21" customHeight="1">
      <c r="A36" s="15"/>
      <c r="B36" s="16"/>
      <c r="C36" s="16"/>
      <c r="D36" s="17"/>
      <c r="E36" s="47" t="s">
        <v>17</v>
      </c>
      <c r="F36" s="47"/>
      <c r="G36" s="47"/>
      <c r="H36" s="47"/>
      <c r="I36" s="47"/>
      <c r="J36" s="47"/>
      <c r="K36" s="9">
        <v>2000</v>
      </c>
      <c r="L36" s="9">
        <v>0</v>
      </c>
      <c r="M36" s="9">
        <f t="shared" si="3"/>
        <v>2000</v>
      </c>
      <c r="N36" s="10">
        <f t="shared" si="2"/>
        <v>0</v>
      </c>
      <c r="O36" s="6"/>
      <c r="P36" s="6"/>
    </row>
    <row r="37" spans="1:16" ht="21" customHeight="1">
      <c r="A37" s="51" t="s">
        <v>6</v>
      </c>
      <c r="B37" s="52"/>
      <c r="C37" s="52"/>
      <c r="D37" s="53"/>
      <c r="E37" s="47"/>
      <c r="F37" s="47"/>
      <c r="G37" s="47"/>
      <c r="H37" s="47"/>
      <c r="I37" s="47"/>
      <c r="J37" s="47"/>
      <c r="K37" s="9">
        <f>SUM(K38:K39)</f>
        <v>101000</v>
      </c>
      <c r="L37" s="9">
        <f>SUM(L38:L39)</f>
        <v>0</v>
      </c>
      <c r="M37" s="9">
        <f t="shared" si="3"/>
        <v>101000</v>
      </c>
      <c r="N37" s="10">
        <f t="shared" si="2"/>
        <v>0</v>
      </c>
      <c r="O37" s="6"/>
      <c r="P37" s="6"/>
    </row>
    <row r="38" spans="1:16" ht="21" customHeight="1">
      <c r="A38" s="12"/>
      <c r="B38" s="13"/>
      <c r="C38" s="13"/>
      <c r="D38" s="14"/>
      <c r="E38" s="47" t="s">
        <v>33</v>
      </c>
      <c r="F38" s="47"/>
      <c r="G38" s="47"/>
      <c r="H38" s="47"/>
      <c r="I38" s="47"/>
      <c r="J38" s="47"/>
      <c r="K38" s="9">
        <v>100000</v>
      </c>
      <c r="L38" s="9">
        <v>0</v>
      </c>
      <c r="M38" s="9">
        <f t="shared" si="3"/>
        <v>100000</v>
      </c>
      <c r="N38" s="10">
        <f t="shared" si="2"/>
        <v>0</v>
      </c>
      <c r="O38" s="6"/>
      <c r="P38" s="6"/>
    </row>
    <row r="39" spans="1:16" ht="21" customHeight="1">
      <c r="A39" s="15"/>
      <c r="B39" s="16"/>
      <c r="C39" s="16"/>
      <c r="D39" s="17"/>
      <c r="E39" s="47" t="s">
        <v>77</v>
      </c>
      <c r="F39" s="47"/>
      <c r="G39" s="47"/>
      <c r="H39" s="47"/>
      <c r="I39" s="47"/>
      <c r="J39" s="47"/>
      <c r="K39" s="9">
        <v>1000</v>
      </c>
      <c r="L39" s="9">
        <v>0</v>
      </c>
      <c r="M39" s="9">
        <f t="shared" si="3"/>
        <v>1000</v>
      </c>
      <c r="N39" s="10">
        <f t="shared" si="2"/>
        <v>0</v>
      </c>
      <c r="O39" s="6"/>
      <c r="P39" s="6"/>
    </row>
    <row r="40" spans="1:16" ht="21" customHeight="1">
      <c r="A40" s="51" t="s">
        <v>47</v>
      </c>
      <c r="B40" s="52"/>
      <c r="C40" s="52"/>
      <c r="D40" s="53"/>
      <c r="E40" s="47"/>
      <c r="F40" s="47"/>
      <c r="G40" s="47"/>
      <c r="H40" s="47"/>
      <c r="I40" s="47"/>
      <c r="J40" s="47"/>
      <c r="K40" s="9">
        <f>K41</f>
        <v>5000000</v>
      </c>
      <c r="L40" s="9">
        <f>L41</f>
        <v>0</v>
      </c>
      <c r="M40" s="9">
        <f t="shared" si="3"/>
        <v>5000000</v>
      </c>
      <c r="N40" s="10">
        <f t="shared" si="2"/>
        <v>0</v>
      </c>
      <c r="O40" s="6"/>
      <c r="P40" s="6"/>
    </row>
    <row r="41" spans="1:16" ht="21" customHeight="1">
      <c r="A41" s="15"/>
      <c r="B41" s="16"/>
      <c r="C41" s="16"/>
      <c r="D41" s="17"/>
      <c r="E41" s="47" t="s">
        <v>47</v>
      </c>
      <c r="F41" s="47"/>
      <c r="G41" s="47"/>
      <c r="H41" s="47"/>
      <c r="I41" s="47"/>
      <c r="J41" s="47"/>
      <c r="K41" s="9">
        <v>5000000</v>
      </c>
      <c r="L41" s="9">
        <v>0</v>
      </c>
      <c r="M41" s="9">
        <f t="shared" si="3"/>
        <v>5000000</v>
      </c>
      <c r="N41" s="10">
        <f t="shared" si="2"/>
        <v>0</v>
      </c>
      <c r="O41" s="6"/>
      <c r="P41" s="6"/>
    </row>
    <row r="42" spans="1:16" ht="21" customHeight="1">
      <c r="A42" s="46" t="s">
        <v>31</v>
      </c>
      <c r="B42" s="46"/>
      <c r="C42" s="46"/>
      <c r="D42" s="46"/>
      <c r="E42" s="46"/>
      <c r="F42" s="46"/>
      <c r="G42" s="46"/>
      <c r="H42" s="46"/>
      <c r="I42" s="46"/>
      <c r="J42" s="46"/>
      <c r="K42" s="9">
        <f>+K25+K33+K37+K40</f>
        <v>1316169000</v>
      </c>
      <c r="L42" s="9">
        <f>L25+L33+L37+L40</f>
        <v>462691784</v>
      </c>
      <c r="M42" s="9">
        <f t="shared" si="3"/>
        <v>853477216</v>
      </c>
      <c r="N42" s="10">
        <f t="shared" si="2"/>
        <v>35.2</v>
      </c>
      <c r="O42" s="6"/>
      <c r="P42" s="6"/>
    </row>
    <row r="43" spans="1:16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25"/>
      <c r="M43" s="6"/>
      <c r="N43" s="6"/>
      <c r="O43" s="6"/>
      <c r="P43" s="6"/>
    </row>
    <row r="44" spans="1:16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</sheetData>
  <sheetProtection/>
  <mergeCells count="49">
    <mergeCell ref="A11:D11"/>
    <mergeCell ref="A17:D17"/>
    <mergeCell ref="E10:J10"/>
    <mergeCell ref="E11:J11"/>
    <mergeCell ref="E14:J14"/>
    <mergeCell ref="E13:J13"/>
    <mergeCell ref="E15:J15"/>
    <mergeCell ref="L6:L7"/>
    <mergeCell ref="E8:J8"/>
    <mergeCell ref="E9:J9"/>
    <mergeCell ref="K6:K7"/>
    <mergeCell ref="A6:J7"/>
    <mergeCell ref="A8:D8"/>
    <mergeCell ref="M5:N5"/>
    <mergeCell ref="M22:N22"/>
    <mergeCell ref="M6:M7"/>
    <mergeCell ref="N6:N7"/>
    <mergeCell ref="N23:N24"/>
    <mergeCell ref="E29:J29"/>
    <mergeCell ref="M23:M24"/>
    <mergeCell ref="E26:J26"/>
    <mergeCell ref="A23:J24"/>
    <mergeCell ref="L23:L24"/>
    <mergeCell ref="K23:K24"/>
    <mergeCell ref="E30:J30"/>
    <mergeCell ref="E12:J12"/>
    <mergeCell ref="E16:J16"/>
    <mergeCell ref="E25:J25"/>
    <mergeCell ref="E18:J18"/>
    <mergeCell ref="A19:J19"/>
    <mergeCell ref="E17:J17"/>
    <mergeCell ref="A25:D25"/>
    <mergeCell ref="E27:J27"/>
    <mergeCell ref="E28:J28"/>
    <mergeCell ref="E40:J40"/>
    <mergeCell ref="E41:J41"/>
    <mergeCell ref="E31:J31"/>
    <mergeCell ref="E32:J32"/>
    <mergeCell ref="E39:J39"/>
    <mergeCell ref="A42:J42"/>
    <mergeCell ref="E33:J33"/>
    <mergeCell ref="E34:J34"/>
    <mergeCell ref="E36:J36"/>
    <mergeCell ref="A33:D33"/>
    <mergeCell ref="A40:D40"/>
    <mergeCell ref="E35:J35"/>
    <mergeCell ref="A37:D37"/>
    <mergeCell ref="E37:J37"/>
    <mergeCell ref="E38:J38"/>
  </mergeCells>
  <printOptions/>
  <pageMargins left="0.98" right="0.62" top="1.3" bottom="1" header="0.512" footer="0.51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SheetLayoutView="100" zoomScalePageLayoutView="0" workbookViewId="0" topLeftCell="A1">
      <selection activeCell="Q21" sqref="Q21"/>
    </sheetView>
  </sheetViews>
  <sheetFormatPr defaultColWidth="8.796875" defaultRowHeight="14.25"/>
  <cols>
    <col min="1" max="4" width="3.3984375" style="0" customWidth="1"/>
    <col min="5" max="7" width="2.5" style="0" customWidth="1"/>
    <col min="8" max="8" width="2.59765625" style="0" customWidth="1"/>
    <col min="9" max="9" width="2.5" style="0" customWidth="1"/>
    <col min="10" max="10" width="6.19921875" style="0" customWidth="1"/>
    <col min="11" max="11" width="15" style="0" bestFit="1" customWidth="1"/>
    <col min="12" max="12" width="15" style="0" customWidth="1"/>
    <col min="13" max="13" width="15" style="0" bestFit="1" customWidth="1"/>
    <col min="14" max="14" width="11.09765625" style="0" customWidth="1"/>
  </cols>
  <sheetData>
    <row r="1" spans="1:14" ht="15" customHeight="1">
      <c r="A1" s="6"/>
      <c r="B1" s="6"/>
      <c r="C1" s="6" t="s">
        <v>87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 customHeight="1">
      <c r="A2" s="6"/>
      <c r="B2" s="6"/>
      <c r="C2" s="6" t="s">
        <v>53</v>
      </c>
      <c r="D2" s="6"/>
      <c r="E2" s="6"/>
      <c r="F2" s="6"/>
      <c r="G2" s="6"/>
      <c r="H2" s="6"/>
      <c r="I2" s="6"/>
      <c r="J2" s="6"/>
      <c r="K2" s="6"/>
      <c r="L2" s="6"/>
      <c r="M2" s="62" t="s">
        <v>7</v>
      </c>
      <c r="N2" s="62"/>
    </row>
    <row r="3" spans="1:14" ht="15" customHeight="1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57" t="s">
        <v>79</v>
      </c>
      <c r="L3" s="46" t="s">
        <v>42</v>
      </c>
      <c r="M3" s="57" t="s">
        <v>43</v>
      </c>
      <c r="N3" s="57" t="s">
        <v>61</v>
      </c>
    </row>
    <row r="4" spans="1:14" ht="1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58"/>
      <c r="L4" s="46"/>
      <c r="M4" s="63"/>
      <c r="N4" s="63"/>
    </row>
    <row r="5" spans="1:14" ht="21" customHeight="1">
      <c r="A5" s="70" t="s">
        <v>75</v>
      </c>
      <c r="B5" s="71"/>
      <c r="C5" s="71"/>
      <c r="D5" s="72"/>
      <c r="E5" s="54"/>
      <c r="F5" s="55"/>
      <c r="G5" s="55"/>
      <c r="H5" s="55"/>
      <c r="I5" s="55"/>
      <c r="J5" s="56"/>
      <c r="K5" s="9">
        <f>+K6</f>
        <v>358000000</v>
      </c>
      <c r="L5" s="9">
        <f>+L6</f>
        <v>0</v>
      </c>
      <c r="M5" s="9">
        <f aca="true" t="shared" si="0" ref="M5:M18">K5-L5</f>
        <v>358000000</v>
      </c>
      <c r="N5" s="10">
        <f>ROUND(L5/K5*100,1)</f>
        <v>0</v>
      </c>
    </row>
    <row r="6" spans="1:14" ht="21" customHeight="1">
      <c r="A6" s="73"/>
      <c r="B6" s="74"/>
      <c r="C6" s="74"/>
      <c r="D6" s="75"/>
      <c r="E6" s="54" t="str">
        <f>+A5</f>
        <v>企業債</v>
      </c>
      <c r="F6" s="55"/>
      <c r="G6" s="55"/>
      <c r="H6" s="55"/>
      <c r="I6" s="55"/>
      <c r="J6" s="56"/>
      <c r="K6" s="9">
        <v>358000000</v>
      </c>
      <c r="L6" s="9">
        <v>0</v>
      </c>
      <c r="M6" s="9">
        <f t="shared" si="0"/>
        <v>358000000</v>
      </c>
      <c r="N6" s="10">
        <f aca="true" t="shared" si="1" ref="N6:N19">ROUND(L6/K6*100,1)</f>
        <v>0</v>
      </c>
    </row>
    <row r="7" spans="1:14" ht="21" customHeight="1">
      <c r="A7" s="70" t="s">
        <v>49</v>
      </c>
      <c r="B7" s="71"/>
      <c r="C7" s="71"/>
      <c r="D7" s="72"/>
      <c r="E7" s="54"/>
      <c r="F7" s="55"/>
      <c r="G7" s="55"/>
      <c r="H7" s="55"/>
      <c r="I7" s="55"/>
      <c r="J7" s="56"/>
      <c r="K7" s="9">
        <f>+K8</f>
        <v>40766000</v>
      </c>
      <c r="L7" s="9">
        <f>+L8</f>
        <v>0</v>
      </c>
      <c r="M7" s="9">
        <f t="shared" si="0"/>
        <v>40766000</v>
      </c>
      <c r="N7" s="10">
        <f t="shared" si="1"/>
        <v>0</v>
      </c>
    </row>
    <row r="8" spans="1:14" ht="21" customHeight="1">
      <c r="A8" s="73"/>
      <c r="B8" s="74"/>
      <c r="C8" s="74"/>
      <c r="D8" s="75"/>
      <c r="E8" s="54" t="str">
        <f>+A7</f>
        <v>工事負担金</v>
      </c>
      <c r="F8" s="55"/>
      <c r="G8" s="55"/>
      <c r="H8" s="55"/>
      <c r="I8" s="55"/>
      <c r="J8" s="56"/>
      <c r="K8" s="9">
        <v>40766000</v>
      </c>
      <c r="L8" s="9">
        <v>0</v>
      </c>
      <c r="M8" s="9">
        <f t="shared" si="0"/>
        <v>40766000</v>
      </c>
      <c r="N8" s="10">
        <f t="shared" si="1"/>
        <v>0</v>
      </c>
    </row>
    <row r="9" spans="1:14" ht="21" customHeight="1">
      <c r="A9" s="70" t="s">
        <v>50</v>
      </c>
      <c r="B9" s="71"/>
      <c r="C9" s="71"/>
      <c r="D9" s="72"/>
      <c r="E9" s="47"/>
      <c r="F9" s="47"/>
      <c r="G9" s="47"/>
      <c r="H9" s="47"/>
      <c r="I9" s="47"/>
      <c r="J9" s="47"/>
      <c r="K9" s="9">
        <f>+K10</f>
        <v>22615000</v>
      </c>
      <c r="L9" s="9">
        <f>+L10</f>
        <v>10972800</v>
      </c>
      <c r="M9" s="9">
        <f t="shared" si="0"/>
        <v>11642200</v>
      </c>
      <c r="N9" s="10">
        <f t="shared" si="1"/>
        <v>48.5</v>
      </c>
    </row>
    <row r="10" spans="1:14" ht="21" customHeight="1">
      <c r="A10" s="73"/>
      <c r="B10" s="74"/>
      <c r="C10" s="74"/>
      <c r="D10" s="75"/>
      <c r="E10" s="47" t="str">
        <f>+A9</f>
        <v>分担金</v>
      </c>
      <c r="F10" s="47"/>
      <c r="G10" s="47"/>
      <c r="H10" s="47"/>
      <c r="I10" s="47"/>
      <c r="J10" s="47"/>
      <c r="K10" s="9">
        <v>22615000</v>
      </c>
      <c r="L10" s="9">
        <v>10972800</v>
      </c>
      <c r="M10" s="9">
        <f t="shared" si="0"/>
        <v>11642200</v>
      </c>
      <c r="N10" s="10">
        <f t="shared" si="1"/>
        <v>48.5</v>
      </c>
    </row>
    <row r="11" spans="1:14" ht="21" customHeight="1">
      <c r="A11" s="64" t="s">
        <v>51</v>
      </c>
      <c r="B11" s="65"/>
      <c r="C11" s="65"/>
      <c r="D11" s="66"/>
      <c r="E11" s="47"/>
      <c r="F11" s="47"/>
      <c r="G11" s="47"/>
      <c r="H11" s="47"/>
      <c r="I11" s="47"/>
      <c r="J11" s="47"/>
      <c r="K11" s="9">
        <f>+K12</f>
        <v>1000</v>
      </c>
      <c r="L11" s="9">
        <f>+L12</f>
        <v>0</v>
      </c>
      <c r="M11" s="9">
        <f t="shared" si="0"/>
        <v>1000</v>
      </c>
      <c r="N11" s="10">
        <f t="shared" si="1"/>
        <v>0</v>
      </c>
    </row>
    <row r="12" spans="1:16" ht="21" customHeight="1">
      <c r="A12" s="67"/>
      <c r="B12" s="68"/>
      <c r="C12" s="68"/>
      <c r="D12" s="69"/>
      <c r="E12" s="47" t="str">
        <f>+A11</f>
        <v>固定資産売却代金</v>
      </c>
      <c r="F12" s="47"/>
      <c r="G12" s="47"/>
      <c r="H12" s="47"/>
      <c r="I12" s="47"/>
      <c r="J12" s="47"/>
      <c r="K12" s="9">
        <v>1000</v>
      </c>
      <c r="L12" s="9">
        <v>0</v>
      </c>
      <c r="M12" s="9">
        <f t="shared" si="0"/>
        <v>1000</v>
      </c>
      <c r="N12" s="10">
        <f t="shared" si="1"/>
        <v>0</v>
      </c>
      <c r="P12" s="5"/>
    </row>
    <row r="13" spans="1:16" ht="21" customHeight="1">
      <c r="A13" s="70" t="s">
        <v>52</v>
      </c>
      <c r="B13" s="71"/>
      <c r="C13" s="71"/>
      <c r="D13" s="72"/>
      <c r="E13" s="47"/>
      <c r="F13" s="47"/>
      <c r="G13" s="47"/>
      <c r="H13" s="47"/>
      <c r="I13" s="47"/>
      <c r="J13" s="47"/>
      <c r="K13" s="9">
        <f>+K14</f>
        <v>1000</v>
      </c>
      <c r="L13" s="9">
        <f>+L14</f>
        <v>0</v>
      </c>
      <c r="M13" s="9">
        <f t="shared" si="0"/>
        <v>1000</v>
      </c>
      <c r="N13" s="10">
        <f t="shared" si="1"/>
        <v>0</v>
      </c>
      <c r="P13" s="5"/>
    </row>
    <row r="14" spans="1:14" ht="21" customHeight="1">
      <c r="A14" s="73"/>
      <c r="B14" s="74"/>
      <c r="C14" s="74"/>
      <c r="D14" s="75"/>
      <c r="E14" s="47" t="str">
        <f>+A13</f>
        <v>国庫補助金</v>
      </c>
      <c r="F14" s="47"/>
      <c r="G14" s="47"/>
      <c r="H14" s="47"/>
      <c r="I14" s="47"/>
      <c r="J14" s="47"/>
      <c r="K14" s="9">
        <v>1000</v>
      </c>
      <c r="L14" s="9">
        <v>0</v>
      </c>
      <c r="M14" s="9">
        <f t="shared" si="0"/>
        <v>1000</v>
      </c>
      <c r="N14" s="10">
        <f t="shared" si="1"/>
        <v>0</v>
      </c>
    </row>
    <row r="15" spans="1:14" ht="21" customHeight="1">
      <c r="A15" s="79" t="s">
        <v>78</v>
      </c>
      <c r="B15" s="80"/>
      <c r="C15" s="80"/>
      <c r="D15" s="81"/>
      <c r="E15" s="85"/>
      <c r="F15" s="86"/>
      <c r="G15" s="86"/>
      <c r="H15" s="86"/>
      <c r="I15" s="86"/>
      <c r="J15" s="60"/>
      <c r="K15" s="9">
        <f>+K16</f>
        <v>45000000</v>
      </c>
      <c r="L15" s="9">
        <f>+L16</f>
        <v>0</v>
      </c>
      <c r="M15" s="9">
        <f t="shared" si="0"/>
        <v>45000000</v>
      </c>
      <c r="N15" s="10">
        <f t="shared" si="1"/>
        <v>0</v>
      </c>
    </row>
    <row r="16" spans="1:14" ht="21" customHeight="1">
      <c r="A16" s="82"/>
      <c r="B16" s="83"/>
      <c r="C16" s="83"/>
      <c r="D16" s="84"/>
      <c r="E16" s="54" t="str">
        <f>+A15</f>
        <v>県補助金</v>
      </c>
      <c r="F16" s="55"/>
      <c r="G16" s="55"/>
      <c r="H16" s="55"/>
      <c r="I16" s="55"/>
      <c r="J16" s="56"/>
      <c r="K16" s="9">
        <v>45000000</v>
      </c>
      <c r="L16" s="9">
        <v>0</v>
      </c>
      <c r="M16" s="9">
        <f t="shared" si="0"/>
        <v>45000000</v>
      </c>
      <c r="N16" s="10">
        <f t="shared" si="1"/>
        <v>0</v>
      </c>
    </row>
    <row r="17" spans="1:14" ht="21" customHeight="1">
      <c r="A17" s="79" t="s">
        <v>44</v>
      </c>
      <c r="B17" s="80"/>
      <c r="C17" s="80"/>
      <c r="D17" s="81"/>
      <c r="E17" s="85"/>
      <c r="F17" s="86"/>
      <c r="G17" s="86"/>
      <c r="H17" s="86"/>
      <c r="I17" s="86"/>
      <c r="J17" s="60"/>
      <c r="K17" s="9">
        <f>+K18</f>
        <v>540000</v>
      </c>
      <c r="L17" s="9">
        <f>+L18</f>
        <v>0</v>
      </c>
      <c r="M17" s="9">
        <f t="shared" si="0"/>
        <v>540000</v>
      </c>
      <c r="N17" s="10">
        <f t="shared" si="1"/>
        <v>0</v>
      </c>
    </row>
    <row r="18" spans="1:14" ht="21" customHeight="1">
      <c r="A18" s="82"/>
      <c r="B18" s="83"/>
      <c r="C18" s="83"/>
      <c r="D18" s="84"/>
      <c r="E18" s="54" t="str">
        <f>+A17</f>
        <v>他会計補助金</v>
      </c>
      <c r="F18" s="55"/>
      <c r="G18" s="55"/>
      <c r="H18" s="55"/>
      <c r="I18" s="55"/>
      <c r="J18" s="56"/>
      <c r="K18" s="9">
        <v>540000</v>
      </c>
      <c r="L18" s="9">
        <v>0</v>
      </c>
      <c r="M18" s="9">
        <f t="shared" si="0"/>
        <v>540000</v>
      </c>
      <c r="N18" s="10">
        <f t="shared" si="1"/>
        <v>0</v>
      </c>
    </row>
    <row r="19" spans="1:14" s="2" customFormat="1" ht="21" customHeight="1">
      <c r="A19" s="46" t="s">
        <v>31</v>
      </c>
      <c r="B19" s="46"/>
      <c r="C19" s="46"/>
      <c r="D19" s="46"/>
      <c r="E19" s="46"/>
      <c r="F19" s="46"/>
      <c r="G19" s="46"/>
      <c r="H19" s="46"/>
      <c r="I19" s="46"/>
      <c r="J19" s="46"/>
      <c r="K19" s="9">
        <f>K5+K7+K9+K11+K13+K15+K17</f>
        <v>466923000</v>
      </c>
      <c r="L19" s="9">
        <f>L5+L7+L9+L11+L13+L15+L17</f>
        <v>10972800</v>
      </c>
      <c r="M19" s="9">
        <f>M5+M7+M9+M11+M13+M15+M17</f>
        <v>455950200</v>
      </c>
      <c r="N19" s="10">
        <f t="shared" si="1"/>
        <v>2.4</v>
      </c>
    </row>
    <row r="20" spans="1:14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" customHeight="1">
      <c r="A22" s="6"/>
      <c r="B22" s="6"/>
      <c r="C22" s="6" t="s">
        <v>54</v>
      </c>
      <c r="D22" s="6"/>
      <c r="E22" s="6"/>
      <c r="F22" s="6"/>
      <c r="G22" s="6"/>
      <c r="H22" s="6"/>
      <c r="I22" s="6"/>
      <c r="J22" s="6"/>
      <c r="K22" s="6"/>
      <c r="L22" s="6"/>
      <c r="M22" s="62" t="s">
        <v>7</v>
      </c>
      <c r="N22" s="62"/>
    </row>
    <row r="23" spans="1:14" ht="15" customHeight="1">
      <c r="A23" s="46" t="s">
        <v>29</v>
      </c>
      <c r="B23" s="46"/>
      <c r="C23" s="46"/>
      <c r="D23" s="46"/>
      <c r="E23" s="46"/>
      <c r="F23" s="46"/>
      <c r="G23" s="46"/>
      <c r="H23" s="46"/>
      <c r="I23" s="46"/>
      <c r="J23" s="46"/>
      <c r="K23" s="57" t="str">
        <f>K3</f>
        <v>平成30年度
予算現額</v>
      </c>
      <c r="L23" s="46" t="s">
        <v>42</v>
      </c>
      <c r="M23" s="57" t="s">
        <v>43</v>
      </c>
      <c r="N23" s="57" t="s">
        <v>61</v>
      </c>
    </row>
    <row r="24" spans="1:14" ht="1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58"/>
      <c r="L24" s="46"/>
      <c r="M24" s="63"/>
      <c r="N24" s="63"/>
    </row>
    <row r="25" spans="1:14" ht="21" customHeight="1">
      <c r="A25" s="70" t="s">
        <v>55</v>
      </c>
      <c r="B25" s="71"/>
      <c r="C25" s="71"/>
      <c r="D25" s="72"/>
      <c r="E25" s="60"/>
      <c r="F25" s="46"/>
      <c r="G25" s="46"/>
      <c r="H25" s="46"/>
      <c r="I25" s="46"/>
      <c r="J25" s="61"/>
      <c r="K25" s="9">
        <f>SUM(K26:K27)</f>
        <v>605200000</v>
      </c>
      <c r="L25" s="9">
        <f>SUM(L26:L27)</f>
        <v>75378759</v>
      </c>
      <c r="M25" s="9">
        <f>K25-L25</f>
        <v>529821241</v>
      </c>
      <c r="N25" s="10">
        <f>ROUND(L25/K25*100,1)</f>
        <v>12.5</v>
      </c>
    </row>
    <row r="26" spans="1:14" ht="21" customHeight="1">
      <c r="A26" s="76"/>
      <c r="B26" s="77"/>
      <c r="C26" s="77"/>
      <c r="D26" s="78"/>
      <c r="E26" s="56" t="s">
        <v>56</v>
      </c>
      <c r="F26" s="47"/>
      <c r="G26" s="47"/>
      <c r="H26" s="47"/>
      <c r="I26" s="47"/>
      <c r="J26" s="47"/>
      <c r="K26" s="9">
        <f>540125000+63644000</f>
        <v>603769000</v>
      </c>
      <c r="L26" s="9">
        <f>15451339+59770440</f>
        <v>75221779</v>
      </c>
      <c r="M26" s="9">
        <f aca="true" t="shared" si="2" ref="M26:M32">K26-L26</f>
        <v>528547221</v>
      </c>
      <c r="N26" s="10">
        <f aca="true" t="shared" si="3" ref="N26:N32">ROUND(L26/K26*100,1)</f>
        <v>12.5</v>
      </c>
    </row>
    <row r="27" spans="1:14" ht="21" customHeight="1">
      <c r="A27" s="15"/>
      <c r="B27" s="16"/>
      <c r="C27" s="16"/>
      <c r="D27" s="17"/>
      <c r="E27" s="56" t="s">
        <v>57</v>
      </c>
      <c r="F27" s="47"/>
      <c r="G27" s="47"/>
      <c r="H27" s="47"/>
      <c r="I27" s="47"/>
      <c r="J27" s="47"/>
      <c r="K27" s="9">
        <v>1431000</v>
      </c>
      <c r="L27" s="9">
        <v>156980</v>
      </c>
      <c r="M27" s="9">
        <f t="shared" si="2"/>
        <v>1274020</v>
      </c>
      <c r="N27" s="10">
        <f t="shared" si="3"/>
        <v>11</v>
      </c>
    </row>
    <row r="28" spans="1:14" ht="21" customHeight="1">
      <c r="A28" s="64" t="s">
        <v>58</v>
      </c>
      <c r="B28" s="65"/>
      <c r="C28" s="65"/>
      <c r="D28" s="66"/>
      <c r="E28" s="47"/>
      <c r="F28" s="47"/>
      <c r="G28" s="47"/>
      <c r="H28" s="47"/>
      <c r="I28" s="47"/>
      <c r="J28" s="47"/>
      <c r="K28" s="9">
        <f>K29</f>
        <v>137128000</v>
      </c>
      <c r="L28" s="9">
        <f>L29</f>
        <v>68058508</v>
      </c>
      <c r="M28" s="9">
        <f t="shared" si="2"/>
        <v>69069492</v>
      </c>
      <c r="N28" s="10">
        <f t="shared" si="3"/>
        <v>49.6</v>
      </c>
    </row>
    <row r="29" spans="1:14" ht="21" customHeight="1">
      <c r="A29" s="67"/>
      <c r="B29" s="68"/>
      <c r="C29" s="68"/>
      <c r="D29" s="69"/>
      <c r="E29" s="47" t="str">
        <f>+A28</f>
        <v>企業債償還金</v>
      </c>
      <c r="F29" s="47"/>
      <c r="G29" s="47"/>
      <c r="H29" s="47"/>
      <c r="I29" s="47"/>
      <c r="J29" s="47"/>
      <c r="K29" s="9">
        <v>137128000</v>
      </c>
      <c r="L29" s="9">
        <v>68058508</v>
      </c>
      <c r="M29" s="9">
        <f t="shared" si="2"/>
        <v>69069492</v>
      </c>
      <c r="N29" s="10">
        <f t="shared" si="3"/>
        <v>49.6</v>
      </c>
    </row>
    <row r="30" spans="1:14" ht="21" customHeight="1">
      <c r="A30" s="64" t="s">
        <v>60</v>
      </c>
      <c r="B30" s="65"/>
      <c r="C30" s="65"/>
      <c r="D30" s="66"/>
      <c r="E30" s="47"/>
      <c r="F30" s="47"/>
      <c r="G30" s="47"/>
      <c r="H30" s="47"/>
      <c r="I30" s="47"/>
      <c r="J30" s="47"/>
      <c r="K30" s="9">
        <f>K31</f>
        <v>1467000</v>
      </c>
      <c r="L30" s="9">
        <f>L31</f>
        <v>0</v>
      </c>
      <c r="M30" s="9">
        <f t="shared" si="2"/>
        <v>1467000</v>
      </c>
      <c r="N30" s="10">
        <f t="shared" si="3"/>
        <v>0</v>
      </c>
    </row>
    <row r="31" spans="1:14" ht="21" customHeight="1">
      <c r="A31" s="67"/>
      <c r="B31" s="68"/>
      <c r="C31" s="68"/>
      <c r="D31" s="69"/>
      <c r="E31" s="47" t="str">
        <f>+A30</f>
        <v>過年度返還金</v>
      </c>
      <c r="F31" s="47"/>
      <c r="G31" s="47"/>
      <c r="H31" s="47"/>
      <c r="I31" s="47"/>
      <c r="J31" s="47"/>
      <c r="K31" s="9">
        <v>1467000</v>
      </c>
      <c r="L31" s="9">
        <v>0</v>
      </c>
      <c r="M31" s="9">
        <f t="shared" si="2"/>
        <v>1467000</v>
      </c>
      <c r="N31" s="10">
        <f t="shared" si="3"/>
        <v>0</v>
      </c>
    </row>
    <row r="32" spans="1:14" ht="21" customHeight="1">
      <c r="A32" s="46" t="s">
        <v>31</v>
      </c>
      <c r="B32" s="46"/>
      <c r="C32" s="46"/>
      <c r="D32" s="46"/>
      <c r="E32" s="46"/>
      <c r="F32" s="46"/>
      <c r="G32" s="46"/>
      <c r="H32" s="46"/>
      <c r="I32" s="46"/>
      <c r="J32" s="46"/>
      <c r="K32" s="9">
        <f>+K25+K28+K30</f>
        <v>743795000</v>
      </c>
      <c r="L32" s="9">
        <f>+L25+L28+L30</f>
        <v>143437267</v>
      </c>
      <c r="M32" s="9">
        <f t="shared" si="2"/>
        <v>600357733</v>
      </c>
      <c r="N32" s="10">
        <f t="shared" si="3"/>
        <v>19.3</v>
      </c>
    </row>
  </sheetData>
  <sheetProtection/>
  <mergeCells count="45">
    <mergeCell ref="A3:J4"/>
    <mergeCell ref="A9:D10"/>
    <mergeCell ref="A17:D18"/>
    <mergeCell ref="E18:J18"/>
    <mergeCell ref="A5:D6"/>
    <mergeCell ref="E17:J17"/>
    <mergeCell ref="A7:D8"/>
    <mergeCell ref="A11:D12"/>
    <mergeCell ref="E16:J16"/>
    <mergeCell ref="A23:J24"/>
    <mergeCell ref="L23:L24"/>
    <mergeCell ref="E30:J30"/>
    <mergeCell ref="E31:J31"/>
    <mergeCell ref="E29:J29"/>
    <mergeCell ref="E28:J28"/>
    <mergeCell ref="A32:J32"/>
    <mergeCell ref="M3:M4"/>
    <mergeCell ref="E10:J10"/>
    <mergeCell ref="E11:J11"/>
    <mergeCell ref="E12:J12"/>
    <mergeCell ref="A19:J19"/>
    <mergeCell ref="M23:M24"/>
    <mergeCell ref="E27:J27"/>
    <mergeCell ref="E26:J26"/>
    <mergeCell ref="A30:D31"/>
    <mergeCell ref="M2:N2"/>
    <mergeCell ref="M22:N22"/>
    <mergeCell ref="E7:J7"/>
    <mergeCell ref="E8:J8"/>
    <mergeCell ref="E9:J9"/>
    <mergeCell ref="L3:L4"/>
    <mergeCell ref="E5:J5"/>
    <mergeCell ref="E6:J6"/>
    <mergeCell ref="N3:N4"/>
    <mergeCell ref="K3:K4"/>
    <mergeCell ref="N23:N24"/>
    <mergeCell ref="E13:J13"/>
    <mergeCell ref="A28:D29"/>
    <mergeCell ref="A13:D14"/>
    <mergeCell ref="A25:D26"/>
    <mergeCell ref="K23:K24"/>
    <mergeCell ref="E14:J14"/>
    <mergeCell ref="A15:D16"/>
    <mergeCell ref="E15:J15"/>
    <mergeCell ref="E25:J25"/>
  </mergeCells>
  <printOptions/>
  <pageMargins left="0.98" right="0.62" top="1.3" bottom="1" header="0.512" footer="0.512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zoomScalePageLayoutView="0" workbookViewId="0" topLeftCell="A1">
      <selection activeCell="Q21" sqref="Q21"/>
    </sheetView>
  </sheetViews>
  <sheetFormatPr defaultColWidth="8.796875" defaultRowHeight="14.25"/>
  <cols>
    <col min="1" max="1" width="2.5" style="0" customWidth="1"/>
    <col min="2" max="9" width="2.19921875" style="0" customWidth="1"/>
    <col min="10" max="11" width="19.3984375" style="0" customWidth="1"/>
    <col min="12" max="12" width="11.19921875" style="0" customWidth="1"/>
    <col min="13" max="13" width="10.59765625" style="0" customWidth="1"/>
    <col min="14" max="14" width="8.09765625" style="0" customWidth="1"/>
  </cols>
  <sheetData>
    <row r="1" spans="1:8" s="3" customFormat="1" ht="9.75" customHeight="1">
      <c r="A1" s="1"/>
      <c r="B1" s="1"/>
      <c r="C1" s="1"/>
      <c r="D1" s="1"/>
      <c r="E1" s="1"/>
      <c r="F1" s="1"/>
      <c r="G1" s="1"/>
      <c r="H1" s="1"/>
    </row>
    <row r="2" spans="2:3" ht="13.5">
      <c r="B2" t="s">
        <v>34</v>
      </c>
      <c r="C2" s="4"/>
    </row>
    <row r="3" ht="13.5">
      <c r="C3" s="4"/>
    </row>
    <row r="4" ht="13.5">
      <c r="C4" s="4" t="s">
        <v>80</v>
      </c>
    </row>
    <row r="5" ht="13.5">
      <c r="C5" s="4"/>
    </row>
    <row r="6" spans="2:14" ht="9.75" customHeight="1"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18.75" customHeight="1">
      <c r="B7" s="92" t="s">
        <v>28</v>
      </c>
      <c r="C7" s="98"/>
      <c r="D7" s="98"/>
      <c r="E7" s="98"/>
      <c r="F7" s="98"/>
      <c r="G7" s="98"/>
      <c r="H7" s="98"/>
      <c r="I7" s="93"/>
      <c r="J7" s="92" t="s">
        <v>37</v>
      </c>
      <c r="K7" s="26" t="s">
        <v>59</v>
      </c>
      <c r="L7" s="27" t="s">
        <v>62</v>
      </c>
      <c r="M7" s="28" t="s">
        <v>35</v>
      </c>
      <c r="N7" s="89" t="s">
        <v>39</v>
      </c>
    </row>
    <row r="8" spans="2:14" ht="18.75" customHeight="1">
      <c r="B8" s="94"/>
      <c r="C8" s="99"/>
      <c r="D8" s="99"/>
      <c r="E8" s="99"/>
      <c r="F8" s="99"/>
      <c r="G8" s="99"/>
      <c r="H8" s="99"/>
      <c r="I8" s="95"/>
      <c r="J8" s="94"/>
      <c r="K8" s="29" t="s">
        <v>36</v>
      </c>
      <c r="L8" s="30" t="s">
        <v>63</v>
      </c>
      <c r="M8" s="31" t="s">
        <v>38</v>
      </c>
      <c r="N8" s="90"/>
    </row>
    <row r="9" spans="2:14" ht="18.75" customHeight="1">
      <c r="B9" s="85" t="s">
        <v>81</v>
      </c>
      <c r="C9" s="86"/>
      <c r="D9" s="86"/>
      <c r="E9" s="86"/>
      <c r="F9" s="86"/>
      <c r="G9" s="86"/>
      <c r="H9" s="86"/>
      <c r="I9" s="60"/>
      <c r="J9" s="32">
        <v>1320382</v>
      </c>
      <c r="K9" s="32">
        <v>1077751</v>
      </c>
      <c r="L9" s="32">
        <v>1046997</v>
      </c>
      <c r="M9" s="33">
        <f>ROUND(+L9/J9*100,1)</f>
        <v>79.3</v>
      </c>
      <c r="N9" s="34"/>
    </row>
    <row r="10" spans="2:14" ht="18.75" customHeight="1">
      <c r="B10" s="85" t="s">
        <v>82</v>
      </c>
      <c r="C10" s="86"/>
      <c r="D10" s="86"/>
      <c r="E10" s="86"/>
      <c r="F10" s="86"/>
      <c r="G10" s="86"/>
      <c r="H10" s="86"/>
      <c r="I10" s="60"/>
      <c r="J10" s="32">
        <v>1360315</v>
      </c>
      <c r="K10" s="32">
        <v>1084790</v>
      </c>
      <c r="L10" s="32">
        <v>1137074</v>
      </c>
      <c r="M10" s="33">
        <f>ROUND(+L10/J10*100,1)</f>
        <v>83.6</v>
      </c>
      <c r="N10" s="34"/>
    </row>
    <row r="11" spans="2:14" ht="18.75" customHeight="1">
      <c r="B11" s="85" t="s">
        <v>83</v>
      </c>
      <c r="C11" s="86"/>
      <c r="D11" s="86"/>
      <c r="E11" s="86"/>
      <c r="F11" s="86"/>
      <c r="G11" s="86"/>
      <c r="H11" s="86"/>
      <c r="I11" s="60"/>
      <c r="J11" s="32">
        <v>1396152</v>
      </c>
      <c r="K11" s="32">
        <v>1118045</v>
      </c>
      <c r="L11" s="32">
        <v>1150725</v>
      </c>
      <c r="M11" s="33">
        <f>ROUND(+L11/J11*100,1)</f>
        <v>82.4</v>
      </c>
      <c r="N11" s="34"/>
    </row>
    <row r="12" spans="2:14" ht="18.75" customHeight="1">
      <c r="B12" s="85" t="s">
        <v>24</v>
      </c>
      <c r="C12" s="86"/>
      <c r="D12" s="86"/>
      <c r="E12" s="86"/>
      <c r="F12" s="86"/>
      <c r="G12" s="86"/>
      <c r="H12" s="86"/>
      <c r="I12" s="60"/>
      <c r="J12" s="32">
        <f>SUM(J9:J11)</f>
        <v>4076849</v>
      </c>
      <c r="K12" s="32">
        <f>SUM(K9:K11)</f>
        <v>3280586</v>
      </c>
      <c r="L12" s="32">
        <f>SUM(L9:L11)</f>
        <v>3334796</v>
      </c>
      <c r="M12" s="33">
        <f>ROUND(+L12/J12*100,1)</f>
        <v>81.8</v>
      </c>
      <c r="N12" s="34"/>
    </row>
    <row r="13" spans="2:14" ht="18.75" customHeight="1"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9.75" customHeight="1"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ht="13.5">
      <c r="B15" s="6"/>
      <c r="C15" s="7" t="s">
        <v>65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ht="13.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2" t="s">
        <v>66</v>
      </c>
      <c r="N16" s="62"/>
    </row>
    <row r="17" spans="2:14" ht="15" customHeight="1">
      <c r="B17" s="116"/>
      <c r="C17" s="117"/>
      <c r="D17" s="117"/>
      <c r="E17" s="117"/>
      <c r="F17" s="35"/>
      <c r="G17" s="87" t="s">
        <v>0</v>
      </c>
      <c r="H17" s="87"/>
      <c r="I17" s="88"/>
      <c r="J17" s="89" t="s">
        <v>84</v>
      </c>
      <c r="K17" s="89" t="s">
        <v>85</v>
      </c>
      <c r="L17" s="92" t="s">
        <v>27</v>
      </c>
      <c r="M17" s="93"/>
      <c r="N17" s="89" t="s">
        <v>40</v>
      </c>
    </row>
    <row r="18" spans="2:14" ht="14.25" customHeight="1">
      <c r="B18" s="118"/>
      <c r="C18" s="119"/>
      <c r="D18" s="119"/>
      <c r="E18" s="119"/>
      <c r="F18" s="36"/>
      <c r="G18" s="36"/>
      <c r="H18" s="37"/>
      <c r="I18" s="38"/>
      <c r="J18" s="91"/>
      <c r="K18" s="91"/>
      <c r="L18" s="94"/>
      <c r="M18" s="95"/>
      <c r="N18" s="91"/>
    </row>
    <row r="19" spans="2:14" ht="15" customHeight="1">
      <c r="B19" s="123" t="s">
        <v>20</v>
      </c>
      <c r="C19" s="124"/>
      <c r="D19" s="124"/>
      <c r="E19" s="37"/>
      <c r="F19" s="119"/>
      <c r="G19" s="119"/>
      <c r="H19" s="119"/>
      <c r="I19" s="120"/>
      <c r="J19" s="91"/>
      <c r="K19" s="91"/>
      <c r="L19" s="89" t="s">
        <v>64</v>
      </c>
      <c r="M19" s="39" t="s">
        <v>25</v>
      </c>
      <c r="N19" s="91"/>
    </row>
    <row r="20" spans="2:14" ht="15" customHeight="1">
      <c r="B20" s="100" t="s">
        <v>21</v>
      </c>
      <c r="C20" s="101"/>
      <c r="D20" s="101"/>
      <c r="E20" s="40"/>
      <c r="F20" s="121"/>
      <c r="G20" s="121"/>
      <c r="H20" s="121"/>
      <c r="I20" s="122"/>
      <c r="J20" s="96"/>
      <c r="K20" s="96"/>
      <c r="L20" s="97"/>
      <c r="M20" s="41" t="s">
        <v>26</v>
      </c>
      <c r="N20" s="90"/>
    </row>
    <row r="21" spans="2:14" s="2" customFormat="1" ht="18.75" customHeight="1">
      <c r="B21" s="104" t="s">
        <v>67</v>
      </c>
      <c r="C21" s="105"/>
      <c r="D21" s="106"/>
      <c r="E21" s="102" t="s">
        <v>68</v>
      </c>
      <c r="F21" s="102"/>
      <c r="G21" s="102"/>
      <c r="H21" s="102"/>
      <c r="I21" s="103"/>
      <c r="J21" s="42">
        <v>23381</v>
      </c>
      <c r="K21" s="42">
        <v>23373</v>
      </c>
      <c r="L21" s="9">
        <f>J21-K21</f>
        <v>8</v>
      </c>
      <c r="M21" s="10">
        <f>ROUND(J21/K21*100,1)</f>
        <v>100</v>
      </c>
      <c r="N21" s="43"/>
    </row>
    <row r="22" spans="2:14" s="2" customFormat="1" ht="18.75" customHeight="1">
      <c r="B22" s="107"/>
      <c r="C22" s="108"/>
      <c r="D22" s="109"/>
      <c r="E22" s="102" t="s">
        <v>69</v>
      </c>
      <c r="F22" s="102"/>
      <c r="G22" s="102"/>
      <c r="H22" s="102"/>
      <c r="I22" s="103"/>
      <c r="J22" s="42">
        <v>2566</v>
      </c>
      <c r="K22" s="42">
        <v>2535</v>
      </c>
      <c r="L22" s="9">
        <f aca="true" t="shared" si="0" ref="L22:L30">J22-K22</f>
        <v>31</v>
      </c>
      <c r="M22" s="10">
        <f aca="true" t="shared" si="1" ref="M22:M30">ROUND(J22/K22*100,1)</f>
        <v>101.2</v>
      </c>
      <c r="N22" s="43"/>
    </row>
    <row r="23" spans="2:14" s="2" customFormat="1" ht="18.75" customHeight="1">
      <c r="B23" s="107"/>
      <c r="C23" s="108"/>
      <c r="D23" s="109"/>
      <c r="E23" s="102" t="s">
        <v>70</v>
      </c>
      <c r="F23" s="102"/>
      <c r="G23" s="102"/>
      <c r="H23" s="102"/>
      <c r="I23" s="103"/>
      <c r="J23" s="42">
        <v>378</v>
      </c>
      <c r="K23" s="42">
        <v>377</v>
      </c>
      <c r="L23" s="9">
        <f t="shared" si="0"/>
        <v>1</v>
      </c>
      <c r="M23" s="10">
        <f t="shared" si="1"/>
        <v>100.3</v>
      </c>
      <c r="N23" s="43"/>
    </row>
    <row r="24" spans="2:14" s="2" customFormat="1" ht="18.75" customHeight="1">
      <c r="B24" s="107"/>
      <c r="C24" s="108"/>
      <c r="D24" s="109"/>
      <c r="E24" s="102" t="s">
        <v>71</v>
      </c>
      <c r="F24" s="102"/>
      <c r="G24" s="102"/>
      <c r="H24" s="102"/>
      <c r="I24" s="103"/>
      <c r="J24" s="42">
        <v>167</v>
      </c>
      <c r="K24" s="42">
        <v>166</v>
      </c>
      <c r="L24" s="9">
        <f t="shared" si="0"/>
        <v>1</v>
      </c>
      <c r="M24" s="10">
        <f t="shared" si="1"/>
        <v>100.6</v>
      </c>
      <c r="N24" s="43"/>
    </row>
    <row r="25" spans="2:14" s="2" customFormat="1" ht="18.75" customHeight="1">
      <c r="B25" s="107"/>
      <c r="C25" s="108"/>
      <c r="D25" s="109"/>
      <c r="E25" s="102" t="s">
        <v>72</v>
      </c>
      <c r="F25" s="102"/>
      <c r="G25" s="102"/>
      <c r="H25" s="102"/>
      <c r="I25" s="103"/>
      <c r="J25" s="42">
        <v>52</v>
      </c>
      <c r="K25" s="42">
        <v>51</v>
      </c>
      <c r="L25" s="9">
        <f t="shared" si="0"/>
        <v>1</v>
      </c>
      <c r="M25" s="10">
        <f t="shared" si="1"/>
        <v>102</v>
      </c>
      <c r="N25" s="43"/>
    </row>
    <row r="26" spans="2:14" s="2" customFormat="1" ht="18.75" customHeight="1">
      <c r="B26" s="107"/>
      <c r="C26" s="108"/>
      <c r="D26" s="109"/>
      <c r="E26" s="102" t="s">
        <v>74</v>
      </c>
      <c r="F26" s="102"/>
      <c r="G26" s="102"/>
      <c r="H26" s="102"/>
      <c r="I26" s="103"/>
      <c r="J26" s="42">
        <v>35</v>
      </c>
      <c r="K26" s="42">
        <v>35</v>
      </c>
      <c r="L26" s="9">
        <f t="shared" si="0"/>
        <v>0</v>
      </c>
      <c r="M26" s="10">
        <f t="shared" si="1"/>
        <v>100</v>
      </c>
      <c r="N26" s="43"/>
    </row>
    <row r="27" spans="2:14" s="2" customFormat="1" ht="18.75" customHeight="1">
      <c r="B27" s="110"/>
      <c r="C27" s="111"/>
      <c r="D27" s="112"/>
      <c r="E27" s="102" t="s">
        <v>73</v>
      </c>
      <c r="F27" s="102"/>
      <c r="G27" s="102"/>
      <c r="H27" s="102"/>
      <c r="I27" s="103"/>
      <c r="J27" s="42">
        <v>3</v>
      </c>
      <c r="K27" s="42">
        <v>3</v>
      </c>
      <c r="L27" s="9">
        <f t="shared" si="0"/>
        <v>0</v>
      </c>
      <c r="M27" s="10">
        <f t="shared" si="1"/>
        <v>100</v>
      </c>
      <c r="N27" s="43"/>
    </row>
    <row r="28" spans="2:14" s="2" customFormat="1" ht="18.75" customHeight="1">
      <c r="B28" s="115" t="s">
        <v>22</v>
      </c>
      <c r="C28" s="102"/>
      <c r="D28" s="102"/>
      <c r="E28" s="102"/>
      <c r="F28" s="102"/>
      <c r="G28" s="113"/>
      <c r="H28" s="44"/>
      <c r="I28" s="45"/>
      <c r="J28" s="42">
        <v>1</v>
      </c>
      <c r="K28" s="42">
        <v>1</v>
      </c>
      <c r="L28" s="9">
        <f t="shared" si="0"/>
        <v>0</v>
      </c>
      <c r="M28" s="10">
        <f t="shared" si="1"/>
        <v>100</v>
      </c>
      <c r="N28" s="43"/>
    </row>
    <row r="29" spans="2:14" s="2" customFormat="1" ht="18.75" customHeight="1">
      <c r="B29" s="115" t="s">
        <v>23</v>
      </c>
      <c r="C29" s="102"/>
      <c r="D29" s="102"/>
      <c r="E29" s="102"/>
      <c r="F29" s="102"/>
      <c r="G29" s="113"/>
      <c r="H29" s="44"/>
      <c r="I29" s="45"/>
      <c r="J29" s="42">
        <v>186</v>
      </c>
      <c r="K29" s="42">
        <v>185</v>
      </c>
      <c r="L29" s="9">
        <f t="shared" si="0"/>
        <v>1</v>
      </c>
      <c r="M29" s="10">
        <f t="shared" si="1"/>
        <v>100.5</v>
      </c>
      <c r="N29" s="43"/>
    </row>
    <row r="30" spans="2:14" s="2" customFormat="1" ht="18.75" customHeight="1">
      <c r="B30" s="85" t="s">
        <v>24</v>
      </c>
      <c r="C30" s="86"/>
      <c r="D30" s="86"/>
      <c r="E30" s="86"/>
      <c r="F30" s="86"/>
      <c r="G30" s="86"/>
      <c r="H30" s="113"/>
      <c r="I30" s="114"/>
      <c r="J30" s="42">
        <f>SUM(J21:J29)</f>
        <v>26769</v>
      </c>
      <c r="K30" s="9">
        <f>SUM(K21:K29)</f>
        <v>26726</v>
      </c>
      <c r="L30" s="9">
        <f t="shared" si="0"/>
        <v>43</v>
      </c>
      <c r="M30" s="10">
        <f t="shared" si="1"/>
        <v>100.2</v>
      </c>
      <c r="N30" s="43"/>
    </row>
    <row r="31" spans="2:14" ht="18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</sheetData>
  <sheetProtection/>
  <mergeCells count="29">
    <mergeCell ref="B12:I12"/>
    <mergeCell ref="B9:I9"/>
    <mergeCell ref="B10:I10"/>
    <mergeCell ref="B11:I11"/>
    <mergeCell ref="B30:I30"/>
    <mergeCell ref="B29:G29"/>
    <mergeCell ref="B28:G28"/>
    <mergeCell ref="B17:E18"/>
    <mergeCell ref="F19:I20"/>
    <mergeCell ref="B19:D19"/>
    <mergeCell ref="B20:D20"/>
    <mergeCell ref="E21:I21"/>
    <mergeCell ref="B21:D27"/>
    <mergeCell ref="E27:I27"/>
    <mergeCell ref="E26:I26"/>
    <mergeCell ref="E25:I25"/>
    <mergeCell ref="E24:I24"/>
    <mergeCell ref="E23:I23"/>
    <mergeCell ref="E22:I22"/>
    <mergeCell ref="G17:I17"/>
    <mergeCell ref="N7:N8"/>
    <mergeCell ref="N17:N20"/>
    <mergeCell ref="L17:M18"/>
    <mergeCell ref="J7:J8"/>
    <mergeCell ref="M16:N16"/>
    <mergeCell ref="K17:K20"/>
    <mergeCell ref="J17:J20"/>
    <mergeCell ref="L19:L20"/>
    <mergeCell ref="B7:I8"/>
  </mergeCells>
  <printOptions/>
  <pageMargins left="0.62" right="0.43" top="0.89" bottom="0.7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津島市水道企業局</dc:creator>
  <cp:keywords/>
  <dc:description/>
  <cp:lastModifiedBy>水野　寛文</cp:lastModifiedBy>
  <cp:lastPrinted>2018-11-08T08:02:10Z</cp:lastPrinted>
  <dcterms:created xsi:type="dcterms:W3CDTF">2001-11-22T06:56:26Z</dcterms:created>
  <dcterms:modified xsi:type="dcterms:W3CDTF">2019-01-07T01:19:45Z</dcterms:modified>
  <cp:category/>
  <cp:version/>
  <cp:contentType/>
  <cp:contentStatus/>
</cp:coreProperties>
</file>