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75" windowWidth="15240" windowHeight="897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2">'業務'!$A$1:$O$41</definedName>
    <definedName name="_xlnm.Print_Area" localSheetId="1">'資本'!$A$1:$O$36</definedName>
    <definedName name="_xlnm.Print_Area" localSheetId="0">'収益'!$A$1:$N$41</definedName>
  </definedNames>
  <calcPr fullCalcOnLoad="1"/>
</workbook>
</file>

<file path=xl/sharedStrings.xml><?xml version="1.0" encoding="utf-8"?>
<sst xmlns="http://schemas.openxmlformats.org/spreadsheetml/2006/main" count="124" uniqueCount="87">
  <si>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</si>
  <si>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</si>
  <si>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</si>
  <si>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</si>
  <si>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</si>
  <si>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</si>
  <si>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</si>
  <si>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</si>
  <si>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その他の営業収益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</si>
  <si>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</si>
  <si>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</si>
  <si>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</si>
  <si>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</si>
  <si>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</si>
  <si>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</si>
  <si>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</si>
  <si>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用途別</t>
  </si>
  <si>
    <t>合　　　　計</t>
  </si>
  <si>
    <t>対比</t>
  </si>
  <si>
    <t>（％）</t>
  </si>
  <si>
    <t>比　　　　　較</t>
  </si>
  <si>
    <t>備　　　考</t>
  </si>
  <si>
    <t>単位</t>
  </si>
  <si>
    <t>事　　　項</t>
  </si>
  <si>
    <t>人</t>
  </si>
  <si>
    <t>戸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</si>
  <si>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</si>
  <si>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</si>
  <si>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</si>
  <si>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</si>
  <si>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</si>
  <si>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水道汚水</t>
  </si>
  <si>
    <t>集  合  用</t>
  </si>
  <si>
    <t>予算執行額</t>
  </si>
  <si>
    <t>予算残額</t>
  </si>
  <si>
    <t>下水道使用料</t>
  </si>
  <si>
    <t>雨水処理負担金</t>
  </si>
  <si>
    <t>他会計補助金</t>
  </si>
  <si>
    <t>消費税還付金</t>
  </si>
  <si>
    <t>管渠費</t>
  </si>
  <si>
    <t>ポンプ場及び処理場費</t>
  </si>
  <si>
    <t>〇　業　務　量</t>
  </si>
  <si>
    <t>企業債</t>
  </si>
  <si>
    <t>他会計補助金</t>
  </si>
  <si>
    <t>長期借入金</t>
  </si>
  <si>
    <t>固定資産売却代金</t>
  </si>
  <si>
    <t>国庫補助金</t>
  </si>
  <si>
    <t>県補助金</t>
  </si>
  <si>
    <t>出資金</t>
  </si>
  <si>
    <t>建設改良費</t>
  </si>
  <si>
    <t>建設費</t>
  </si>
  <si>
    <t>固定資産購入費</t>
  </si>
  <si>
    <t>拡張費</t>
  </si>
  <si>
    <t>企業債償還金</t>
  </si>
  <si>
    <t>（収益的収入）</t>
  </si>
  <si>
    <t>（収益的支出）</t>
  </si>
  <si>
    <t>（資本的収入）</t>
  </si>
  <si>
    <t>（資本的支出）</t>
  </si>
  <si>
    <t>消費税</t>
  </si>
  <si>
    <t>予備費</t>
  </si>
  <si>
    <t>予算執行率（％）</t>
  </si>
  <si>
    <t>普及状況</t>
  </si>
  <si>
    <t>排水戸数</t>
  </si>
  <si>
    <t>増 減</t>
  </si>
  <si>
    <t>排水戸数</t>
  </si>
  <si>
    <t>（単位　戸）</t>
  </si>
  <si>
    <t>処理人口</t>
  </si>
  <si>
    <t>一般用井戸汚水</t>
  </si>
  <si>
    <t>事業用井戸汚水</t>
  </si>
  <si>
    <t>湯屋汚水</t>
  </si>
  <si>
    <t>工業汚水</t>
  </si>
  <si>
    <t>長期前受金戻入</t>
  </si>
  <si>
    <t>一  般  用</t>
  </si>
  <si>
    <t>地方公営企業法第26条の規定による繰越額</t>
  </si>
  <si>
    <t>その他特別損失</t>
  </si>
  <si>
    <t>流域下水道費</t>
  </si>
  <si>
    <t>負担金</t>
  </si>
  <si>
    <t>受益者負担金</t>
  </si>
  <si>
    <t>流域下水道建設負担金</t>
  </si>
  <si>
    <t>平成30年度
予算現額</t>
  </si>
  <si>
    <t>ア　収益的収入及び支出【平成30年９月30日現在】</t>
  </si>
  <si>
    <t>イ　資本的収入及び支出【平成30年９月30日現在】</t>
  </si>
  <si>
    <t>平成30年9月30日
          現在</t>
  </si>
  <si>
    <t>平成30年4月1日
          現在</t>
  </si>
  <si>
    <t>〇　平成30年度上半期津島市下水道事業会計予算執行状況</t>
  </si>
  <si>
    <t>ア</t>
  </si>
  <si>
    <t>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</si>
</sst>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90" fontId="4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Fill="1" applyBorder="1" applyAlignment="1">
      <alignment horizontal="right"/>
    </xf>
    <xf numFmtId="0" fontId="41" fillId="0" borderId="0" xfId="0" applyFont="1" applyAlignment="1">
      <alignment vertical="center"/>
    </xf>
    <xf numFmtId="182" fontId="41" fillId="0" borderId="12" xfId="0" applyNumberFormat="1" applyFont="1" applyFill="1" applyBorder="1" applyAlignment="1">
      <alignment vertical="center"/>
    </xf>
    <xf numFmtId="182" fontId="41" fillId="0" borderId="12" xfId="0" applyNumberFormat="1" applyFont="1" applyBorder="1" applyAlignment="1">
      <alignment vertical="center"/>
    </xf>
    <xf numFmtId="190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right" vertical="top"/>
    </xf>
    <xf numFmtId="0" fontId="41" fillId="0" borderId="15" xfId="0" applyFont="1" applyBorder="1" applyAlignment="1">
      <alignment horizontal="distributed"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 vertical="top"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distributed" vertical="top"/>
    </xf>
    <xf numFmtId="0" fontId="41" fillId="0" borderId="0" xfId="0" applyFont="1" applyBorder="1" applyAlignment="1">
      <alignment horizontal="distributed" vertical="top"/>
    </xf>
    <xf numFmtId="0" fontId="41" fillId="0" borderId="17" xfId="0" applyFont="1" applyBorder="1" applyAlignment="1">
      <alignment horizontal="distributed" vertical="top"/>
    </xf>
    <xf numFmtId="0" fontId="41" fillId="0" borderId="20" xfId="0" applyFont="1" applyBorder="1" applyAlignment="1">
      <alignment horizontal="distributed" vertical="top"/>
    </xf>
    <xf numFmtId="0" fontId="41" fillId="0" borderId="18" xfId="0" applyFont="1" applyBorder="1" applyAlignment="1">
      <alignment horizontal="distributed" vertical="top"/>
    </xf>
    <xf numFmtId="0" fontId="41" fillId="0" borderId="19" xfId="0" applyFont="1" applyBorder="1" applyAlignment="1">
      <alignment horizontal="distributed" vertical="top"/>
    </xf>
    <xf numFmtId="0" fontId="41" fillId="0" borderId="16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top"/>
    </xf>
    <xf numFmtId="0" fontId="41" fillId="0" borderId="16" xfId="0" applyFont="1" applyBorder="1" applyAlignment="1">
      <alignment horizontal="distributed" vertical="top" wrapText="1"/>
    </xf>
    <xf numFmtId="0" fontId="41" fillId="0" borderId="0" xfId="0" applyFont="1" applyBorder="1" applyAlignment="1">
      <alignment horizontal="distributed" vertical="top" wrapText="1"/>
    </xf>
    <xf numFmtId="0" fontId="41" fillId="0" borderId="17" xfId="0" applyFont="1" applyBorder="1" applyAlignment="1">
      <alignment horizontal="distributed" vertical="top" wrapText="1"/>
    </xf>
    <xf numFmtId="0" fontId="41" fillId="0" borderId="18" xfId="0" applyFont="1" applyBorder="1" applyAlignment="1">
      <alignment horizontal="right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21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23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 shrinkToFit="1"/>
    </xf>
    <xf numFmtId="0" fontId="41" fillId="0" borderId="22" xfId="0" applyFont="1" applyBorder="1" applyAlignment="1">
      <alignment horizontal="distributed" vertical="center" shrinkToFit="1"/>
    </xf>
    <xf numFmtId="0" fontId="41" fillId="0" borderId="23" xfId="0" applyFont="1" applyBorder="1" applyAlignment="1">
      <alignment horizontal="distributed" vertical="center" shrinkToFit="1"/>
    </xf>
    <xf numFmtId="0" fontId="41" fillId="0" borderId="21" xfId="0" applyFont="1" applyBorder="1" applyAlignment="1">
      <alignment horizontal="distributed" vertical="center" wrapText="1"/>
    </xf>
    <xf numFmtId="0" fontId="41" fillId="0" borderId="22" xfId="0" applyFont="1" applyBorder="1" applyAlignment="1">
      <alignment horizontal="distributed" vertical="center" wrapText="1"/>
    </xf>
    <xf numFmtId="0" fontId="41" fillId="0" borderId="23" xfId="0" applyFont="1" applyBorder="1" applyAlignment="1">
      <alignment horizontal="distributed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distributed" vertical="center"/>
    </xf>
    <xf numFmtId="0" fontId="41" fillId="0" borderId="2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top"/>
    </xf>
    <xf numFmtId="0" fontId="41" fillId="0" borderId="14" xfId="0" applyFont="1" applyBorder="1" applyAlignment="1">
      <alignment horizontal="distributed" vertical="top"/>
    </xf>
    <xf numFmtId="0" fontId="41" fillId="0" borderId="15" xfId="0" applyFont="1" applyBorder="1" applyAlignment="1">
      <alignment horizontal="distributed" vertical="top"/>
    </xf>
    <xf numFmtId="0" fontId="41" fillId="0" borderId="20" xfId="0" applyFont="1" applyBorder="1" applyAlignment="1">
      <alignment horizontal="distributed" vertical="top"/>
    </xf>
    <xf numFmtId="0" fontId="41" fillId="0" borderId="18" xfId="0" applyFont="1" applyBorder="1" applyAlignment="1">
      <alignment horizontal="distributed" vertical="top"/>
    </xf>
    <xf numFmtId="0" fontId="41" fillId="0" borderId="19" xfId="0" applyFont="1" applyBorder="1" applyAlignment="1">
      <alignment horizontal="distributed" vertical="top"/>
    </xf>
    <xf numFmtId="0" fontId="41" fillId="0" borderId="13" xfId="0" applyFont="1" applyBorder="1" applyAlignment="1">
      <alignment horizontal="distributed" vertical="top" wrapText="1"/>
    </xf>
    <xf numFmtId="0" fontId="41" fillId="0" borderId="14" xfId="0" applyFont="1" applyBorder="1" applyAlignment="1">
      <alignment horizontal="distributed" vertical="top" wrapText="1"/>
    </xf>
    <xf numFmtId="0" fontId="41" fillId="0" borderId="15" xfId="0" applyFont="1" applyBorder="1" applyAlignment="1">
      <alignment horizontal="distributed" vertical="top" wrapText="1"/>
    </xf>
    <xf numFmtId="0" fontId="41" fillId="0" borderId="20" xfId="0" applyFont="1" applyBorder="1" applyAlignment="1">
      <alignment horizontal="distributed" vertical="top" wrapText="1"/>
    </xf>
    <xf numFmtId="0" fontId="41" fillId="0" borderId="18" xfId="0" applyFont="1" applyBorder="1" applyAlignment="1">
      <alignment horizontal="distributed" vertical="top" wrapText="1"/>
    </xf>
    <xf numFmtId="0" fontId="41" fillId="0" borderId="19" xfId="0" applyFont="1" applyBorder="1" applyAlignment="1">
      <alignment horizontal="distributed" vertical="top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distributed" vertical="top" wrapText="1"/>
    </xf>
    <xf numFmtId="0" fontId="41" fillId="0" borderId="0" xfId="0" applyFont="1" applyBorder="1" applyAlignment="1">
      <alignment horizontal="distributed" vertical="top" wrapText="1"/>
    </xf>
    <xf numFmtId="0" fontId="41" fillId="0" borderId="17" xfId="0" applyFont="1" applyBorder="1" applyAlignment="1">
      <alignment horizontal="distributed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/>
    </xf>
    <xf numFmtId="0" fontId="41" fillId="0" borderId="20" xfId="0" applyFont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18" xfId="0" applyFont="1" applyBorder="1" applyAlignment="1">
      <alignment/>
    </xf>
    <xf numFmtId="0" fontId="41" fillId="0" borderId="13" xfId="0" applyFont="1" applyBorder="1" applyAlignment="1">
      <alignment horizontal="center" vertical="center" textRotation="255" shrinkToFit="1"/>
    </xf>
    <xf numFmtId="0" fontId="41" fillId="0" borderId="14" xfId="0" applyFont="1" applyBorder="1" applyAlignment="1">
      <alignment horizontal="center" vertical="center" textRotation="255" shrinkToFit="1"/>
    </xf>
    <xf numFmtId="0" fontId="41" fillId="0" borderId="15" xfId="0" applyFont="1" applyBorder="1" applyAlignment="1">
      <alignment horizontal="center" vertical="center" textRotation="255" shrinkToFit="1"/>
    </xf>
    <xf numFmtId="0" fontId="41" fillId="0" borderId="20" xfId="0" applyFont="1" applyBorder="1" applyAlignment="1">
      <alignment horizontal="center" vertical="center" textRotation="255" shrinkToFit="1"/>
    </xf>
    <xf numFmtId="0" fontId="41" fillId="0" borderId="18" xfId="0" applyFont="1" applyBorder="1" applyAlignment="1">
      <alignment horizontal="center" vertical="center" textRotation="255" shrinkToFit="1"/>
    </xf>
    <xf numFmtId="0" fontId="41" fillId="0" borderId="19" xfId="0" applyFont="1" applyBorder="1" applyAlignment="1">
      <alignment horizontal="center" vertical="center" textRotation="255" shrinkToFit="1"/>
    </xf>
    <xf numFmtId="0" fontId="41" fillId="0" borderId="1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textRotation="255"/>
    </xf>
    <xf numFmtId="0" fontId="41" fillId="0" borderId="15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 textRotation="255"/>
    </xf>
    <xf numFmtId="0" fontId="41" fillId="0" borderId="20" xfId="0" applyFont="1" applyBorder="1" applyAlignment="1">
      <alignment horizontal="center" vertical="center" textRotation="255"/>
    </xf>
    <xf numFmtId="0" fontId="41" fillId="0" borderId="19" xfId="0" applyFont="1" applyBorder="1" applyAlignment="1">
      <alignment horizontal="center" vertical="center" textRotation="255"/>
    </xf>
    <xf numFmtId="58" fontId="41" fillId="0" borderId="10" xfId="0" applyNumberFormat="1" applyFont="1" applyBorder="1" applyAlignment="1">
      <alignment vertical="center" wrapText="1"/>
    </xf>
    <xf numFmtId="0" fontId="41" fillId="0" borderId="24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9</xdr:col>
      <xdr:colOff>285750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247650" y="2876550"/>
          <a:ext cx="2638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zoomScalePageLayoutView="0" workbookViewId="0" topLeftCell="A1">
      <selection activeCell="Q14" sqref="Q14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9.3984375" style="0" bestFit="1" customWidth="1"/>
    <col min="12" max="12" width="15" style="0" bestFit="1" customWidth="1"/>
    <col min="13" max="13" width="14.8984375" style="0" bestFit="1" customWidth="1"/>
    <col min="14" max="14" width="10" style="0" customWidth="1"/>
  </cols>
  <sheetData>
    <row r="1" spans="1:14" ht="13.5">
      <c r="A1" s="11"/>
      <c r="B1" s="30" t="s">
        <v>84</v>
      </c>
      <c r="C1" s="30"/>
      <c r="D1" s="31"/>
      <c r="E1" s="31"/>
      <c r="F1" s="31"/>
      <c r="G1" s="31"/>
      <c r="H1" s="31"/>
      <c r="I1" s="31"/>
      <c r="J1" s="31"/>
      <c r="K1" s="11"/>
      <c r="L1" s="11"/>
      <c r="M1" s="11"/>
      <c r="N1" s="11"/>
    </row>
    <row r="2" spans="1:14" ht="15" customHeight="1">
      <c r="A2" s="11"/>
      <c r="B2" s="11"/>
      <c r="C2" s="11" t="s">
        <v>80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>
      <c r="A3" s="11"/>
      <c r="B3" s="11"/>
      <c r="C3" s="11" t="s">
        <v>54</v>
      </c>
      <c r="D3" s="11"/>
      <c r="E3" s="11"/>
      <c r="F3" s="11"/>
      <c r="G3" s="11"/>
      <c r="H3" s="11"/>
      <c r="I3" s="11"/>
      <c r="J3" s="11"/>
      <c r="K3" s="11"/>
      <c r="L3" s="11"/>
      <c r="M3" s="45" t="s">
        <v>7</v>
      </c>
      <c r="N3" s="45"/>
    </row>
    <row r="4" spans="1:14" ht="15" customHeight="1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1" t="s">
        <v>79</v>
      </c>
      <c r="L4" s="50" t="s">
        <v>33</v>
      </c>
      <c r="M4" s="51" t="s">
        <v>34</v>
      </c>
      <c r="N4" s="51" t="s">
        <v>60</v>
      </c>
    </row>
    <row r="5" spans="1:14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65"/>
      <c r="L5" s="50"/>
      <c r="M5" s="52"/>
      <c r="N5" s="52"/>
    </row>
    <row r="6" spans="1:14" s="3" customFormat="1" ht="21" customHeight="1">
      <c r="A6" s="46" t="s">
        <v>1</v>
      </c>
      <c r="B6" s="47"/>
      <c r="C6" s="47"/>
      <c r="D6" s="48"/>
      <c r="E6" s="50"/>
      <c r="F6" s="50"/>
      <c r="G6" s="50"/>
      <c r="H6" s="50"/>
      <c r="I6" s="50"/>
      <c r="J6" s="57"/>
      <c r="K6" s="16">
        <f>K7+K8+K9</f>
        <v>378993000</v>
      </c>
      <c r="L6" s="16">
        <f>L7+L8+L9</f>
        <v>229743364</v>
      </c>
      <c r="M6" s="16">
        <f>K6-L6</f>
        <v>149249636</v>
      </c>
      <c r="N6" s="17">
        <f>ROUND(L6/K6*100,1)</f>
        <v>60.6</v>
      </c>
    </row>
    <row r="7" spans="1:14" s="3" customFormat="1" ht="21" customHeight="1">
      <c r="A7" s="32"/>
      <c r="B7" s="33"/>
      <c r="C7" s="33"/>
      <c r="D7" s="34"/>
      <c r="E7" s="49" t="s">
        <v>35</v>
      </c>
      <c r="F7" s="49"/>
      <c r="G7" s="49"/>
      <c r="H7" s="49"/>
      <c r="I7" s="49"/>
      <c r="J7" s="49"/>
      <c r="K7" s="16">
        <v>286161000</v>
      </c>
      <c r="L7" s="16">
        <v>136942364</v>
      </c>
      <c r="M7" s="16">
        <f aca="true" t="shared" si="0" ref="M7:M17">K7-L7</f>
        <v>149218636</v>
      </c>
      <c r="N7" s="17">
        <f aca="true" t="shared" si="1" ref="N7:N17">ROUND(L7/K7*100,1)</f>
        <v>47.9</v>
      </c>
    </row>
    <row r="8" spans="1:14" s="3" customFormat="1" ht="21" customHeight="1">
      <c r="A8" s="32"/>
      <c r="B8" s="33"/>
      <c r="C8" s="33"/>
      <c r="D8" s="34"/>
      <c r="E8" s="49" t="s">
        <v>8</v>
      </c>
      <c r="F8" s="49"/>
      <c r="G8" s="49"/>
      <c r="H8" s="49"/>
      <c r="I8" s="49"/>
      <c r="J8" s="49"/>
      <c r="K8" s="16">
        <v>31000</v>
      </c>
      <c r="L8" s="16">
        <v>0</v>
      </c>
      <c r="M8" s="16">
        <f t="shared" si="0"/>
        <v>31000</v>
      </c>
      <c r="N8" s="17">
        <f t="shared" si="1"/>
        <v>0</v>
      </c>
    </row>
    <row r="9" spans="1:14" s="3" customFormat="1" ht="21" customHeight="1">
      <c r="A9" s="35"/>
      <c r="B9" s="36"/>
      <c r="C9" s="36"/>
      <c r="D9" s="37"/>
      <c r="E9" s="66" t="s">
        <v>36</v>
      </c>
      <c r="F9" s="67"/>
      <c r="G9" s="67"/>
      <c r="H9" s="67"/>
      <c r="I9" s="67"/>
      <c r="J9" s="58"/>
      <c r="K9" s="16">
        <v>92801000</v>
      </c>
      <c r="L9" s="16">
        <v>92801000</v>
      </c>
      <c r="M9" s="16">
        <f>K9-L9</f>
        <v>0</v>
      </c>
      <c r="N9" s="17">
        <f t="shared" si="1"/>
        <v>100</v>
      </c>
    </row>
    <row r="10" spans="1:14" s="3" customFormat="1" ht="21" customHeight="1">
      <c r="A10" s="46" t="s">
        <v>2</v>
      </c>
      <c r="B10" s="47"/>
      <c r="C10" s="47"/>
      <c r="D10" s="48"/>
      <c r="E10" s="49"/>
      <c r="F10" s="49"/>
      <c r="G10" s="49"/>
      <c r="H10" s="49"/>
      <c r="I10" s="49"/>
      <c r="J10" s="49"/>
      <c r="K10" s="16">
        <f>SUM(K11:K15)</f>
        <v>384957000</v>
      </c>
      <c r="L10" s="16">
        <f>SUM(L11:L15)</f>
        <v>244102937</v>
      </c>
      <c r="M10" s="16">
        <f>SUM(M11:M15)</f>
        <v>140854063</v>
      </c>
      <c r="N10" s="17">
        <f t="shared" si="1"/>
        <v>63.4</v>
      </c>
    </row>
    <row r="11" spans="1:14" s="3" customFormat="1" ht="21" customHeight="1">
      <c r="A11" s="38"/>
      <c r="B11" s="39"/>
      <c r="C11" s="39"/>
      <c r="D11" s="40"/>
      <c r="E11" s="49" t="s">
        <v>27</v>
      </c>
      <c r="F11" s="49"/>
      <c r="G11" s="49"/>
      <c r="H11" s="49"/>
      <c r="I11" s="49"/>
      <c r="J11" s="49"/>
      <c r="K11" s="16">
        <v>2000</v>
      </c>
      <c r="L11" s="16">
        <v>1707</v>
      </c>
      <c r="M11" s="16">
        <f t="shared" si="0"/>
        <v>293</v>
      </c>
      <c r="N11" s="17">
        <f t="shared" si="1"/>
        <v>85.4</v>
      </c>
    </row>
    <row r="12" spans="1:14" s="3" customFormat="1" ht="21" customHeight="1">
      <c r="A12" s="38"/>
      <c r="B12" s="39"/>
      <c r="C12" s="39"/>
      <c r="D12" s="40"/>
      <c r="E12" s="49" t="s">
        <v>37</v>
      </c>
      <c r="F12" s="49"/>
      <c r="G12" s="49"/>
      <c r="H12" s="49"/>
      <c r="I12" s="49"/>
      <c r="J12" s="49"/>
      <c r="K12" s="16">
        <v>243995000</v>
      </c>
      <c r="L12" s="16">
        <v>243995000</v>
      </c>
      <c r="M12" s="16">
        <f>K12-L12</f>
        <v>0</v>
      </c>
      <c r="N12" s="17">
        <f t="shared" si="1"/>
        <v>100</v>
      </c>
    </row>
    <row r="13" spans="1:14" s="3" customFormat="1" ht="21" customHeight="1">
      <c r="A13" s="38"/>
      <c r="B13" s="39"/>
      <c r="C13" s="39"/>
      <c r="D13" s="40"/>
      <c r="E13" s="49" t="s">
        <v>38</v>
      </c>
      <c r="F13" s="49"/>
      <c r="G13" s="49"/>
      <c r="H13" s="49"/>
      <c r="I13" s="49"/>
      <c r="J13" s="49"/>
      <c r="K13" s="16">
        <v>11113000</v>
      </c>
      <c r="L13" s="16">
        <v>0</v>
      </c>
      <c r="M13" s="16">
        <f>K13-L13</f>
        <v>11113000</v>
      </c>
      <c r="N13" s="17">
        <f t="shared" si="1"/>
        <v>0</v>
      </c>
    </row>
    <row r="14" spans="1:14" s="3" customFormat="1" ht="21" customHeight="1">
      <c r="A14" s="38"/>
      <c r="B14" s="39"/>
      <c r="C14" s="39"/>
      <c r="D14" s="40"/>
      <c r="E14" s="49" t="s">
        <v>71</v>
      </c>
      <c r="F14" s="49"/>
      <c r="G14" s="49"/>
      <c r="H14" s="49"/>
      <c r="I14" s="49"/>
      <c r="J14" s="49"/>
      <c r="K14" s="16">
        <v>127931000</v>
      </c>
      <c r="L14" s="16">
        <v>0</v>
      </c>
      <c r="M14" s="16">
        <f>K14-L14</f>
        <v>127931000</v>
      </c>
      <c r="N14" s="17">
        <f t="shared" si="1"/>
        <v>0</v>
      </c>
    </row>
    <row r="15" spans="1:14" s="3" customFormat="1" ht="21" customHeight="1">
      <c r="A15" s="38"/>
      <c r="B15" s="39"/>
      <c r="C15" s="39"/>
      <c r="D15" s="40"/>
      <c r="E15" s="49" t="s">
        <v>14</v>
      </c>
      <c r="F15" s="49"/>
      <c r="G15" s="49"/>
      <c r="H15" s="49"/>
      <c r="I15" s="49"/>
      <c r="J15" s="49"/>
      <c r="K15" s="16">
        <v>1916000</v>
      </c>
      <c r="L15" s="16">
        <v>106230</v>
      </c>
      <c r="M15" s="16">
        <f t="shared" si="0"/>
        <v>1809770</v>
      </c>
      <c r="N15" s="17">
        <f t="shared" si="1"/>
        <v>5.5</v>
      </c>
    </row>
    <row r="16" spans="1:14" s="3" customFormat="1" ht="21" customHeight="1">
      <c r="A16" s="46" t="s">
        <v>3</v>
      </c>
      <c r="B16" s="47"/>
      <c r="C16" s="47"/>
      <c r="D16" s="48"/>
      <c r="E16" s="49"/>
      <c r="F16" s="49"/>
      <c r="G16" s="49"/>
      <c r="H16" s="49"/>
      <c r="I16" s="49"/>
      <c r="J16" s="49"/>
      <c r="K16" s="16">
        <f>K17</f>
        <v>1000</v>
      </c>
      <c r="L16" s="16">
        <f>L17</f>
        <v>0</v>
      </c>
      <c r="M16" s="16">
        <f t="shared" si="0"/>
        <v>1000</v>
      </c>
      <c r="N16" s="17">
        <f t="shared" si="1"/>
        <v>0</v>
      </c>
    </row>
    <row r="17" spans="1:14" s="3" customFormat="1" ht="21" customHeight="1">
      <c r="A17" s="35"/>
      <c r="B17" s="36"/>
      <c r="C17" s="36"/>
      <c r="D17" s="37"/>
      <c r="E17" s="49" t="s">
        <v>15</v>
      </c>
      <c r="F17" s="49"/>
      <c r="G17" s="49"/>
      <c r="H17" s="49"/>
      <c r="I17" s="49"/>
      <c r="J17" s="49"/>
      <c r="K17" s="16">
        <v>1000</v>
      </c>
      <c r="L17" s="16">
        <v>0</v>
      </c>
      <c r="M17" s="16">
        <f t="shared" si="0"/>
        <v>1000</v>
      </c>
      <c r="N17" s="17">
        <f t="shared" si="1"/>
        <v>0</v>
      </c>
    </row>
    <row r="18" spans="1:14" s="3" customFormat="1" ht="21" customHeight="1">
      <c r="A18" s="50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16">
        <f>K6+K10+K16</f>
        <v>763951000</v>
      </c>
      <c r="L18" s="16">
        <f>L6+L10+L16</f>
        <v>473846301</v>
      </c>
      <c r="M18" s="16">
        <f>M6+M10+M16</f>
        <v>290104699</v>
      </c>
      <c r="N18" s="17">
        <f>ROUND(L18/K18*100,1)</f>
        <v>62</v>
      </c>
    </row>
    <row r="19" spans="1:14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7.25" customHeight="1">
      <c r="A21" s="11"/>
      <c r="B21" s="11"/>
      <c r="C21" s="11" t="s">
        <v>55</v>
      </c>
      <c r="D21" s="11"/>
      <c r="E21" s="11"/>
      <c r="F21" s="11"/>
      <c r="G21" s="11"/>
      <c r="H21" s="11"/>
      <c r="I21" s="11"/>
      <c r="J21" s="11"/>
      <c r="K21" s="11"/>
      <c r="L21" s="11"/>
      <c r="M21" s="45" t="s">
        <v>7</v>
      </c>
      <c r="N21" s="45"/>
    </row>
    <row r="22" spans="1:14" ht="13.5">
      <c r="A22" s="50" t="s">
        <v>26</v>
      </c>
      <c r="B22" s="50"/>
      <c r="C22" s="50"/>
      <c r="D22" s="50"/>
      <c r="E22" s="50"/>
      <c r="F22" s="50"/>
      <c r="G22" s="50"/>
      <c r="H22" s="50"/>
      <c r="I22" s="50"/>
      <c r="J22" s="50"/>
      <c r="K22" s="51" t="str">
        <f>+K4</f>
        <v>平成30年度
予算現額</v>
      </c>
      <c r="L22" s="50" t="str">
        <f>+L4</f>
        <v>予算執行額</v>
      </c>
      <c r="M22" s="51" t="str">
        <f>+M4</f>
        <v>予算残額</v>
      </c>
      <c r="N22" s="51" t="str">
        <f>+N4</f>
        <v>予算執行率（％）</v>
      </c>
    </row>
    <row r="23" spans="1:14" ht="1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65"/>
      <c r="L23" s="50"/>
      <c r="M23" s="52"/>
      <c r="N23" s="52"/>
    </row>
    <row r="24" spans="1:14" ht="21" customHeight="1">
      <c r="A24" s="46" t="s">
        <v>4</v>
      </c>
      <c r="B24" s="47"/>
      <c r="C24" s="47"/>
      <c r="D24" s="48"/>
      <c r="E24" s="56"/>
      <c r="F24" s="50"/>
      <c r="G24" s="50"/>
      <c r="H24" s="50"/>
      <c r="I24" s="50"/>
      <c r="J24" s="57"/>
      <c r="K24" s="16">
        <f>SUM(K25:K31)</f>
        <v>673963000</v>
      </c>
      <c r="L24" s="16">
        <f>SUM(L25:L31)</f>
        <v>123023531</v>
      </c>
      <c r="M24" s="16">
        <f>K24-L24</f>
        <v>550939469</v>
      </c>
      <c r="N24" s="17">
        <f>ROUND(L24/K24*100,1)</f>
        <v>18.3</v>
      </c>
    </row>
    <row r="25" spans="1:14" ht="21" customHeight="1">
      <c r="A25" s="32"/>
      <c r="B25" s="33"/>
      <c r="C25" s="33"/>
      <c r="D25" s="34"/>
      <c r="E25" s="58" t="s">
        <v>39</v>
      </c>
      <c r="F25" s="49"/>
      <c r="G25" s="49"/>
      <c r="H25" s="49"/>
      <c r="I25" s="49"/>
      <c r="J25" s="49"/>
      <c r="K25" s="16">
        <v>10062000</v>
      </c>
      <c r="L25" s="16">
        <v>4617246</v>
      </c>
      <c r="M25" s="16">
        <f aca="true" t="shared" si="2" ref="M25:M41">K25-L25</f>
        <v>5444754</v>
      </c>
      <c r="N25" s="17">
        <f>ROUND(L25/K25*100,1)</f>
        <v>45.9</v>
      </c>
    </row>
    <row r="26" spans="1:14" ht="21" customHeight="1">
      <c r="A26" s="32"/>
      <c r="B26" s="33"/>
      <c r="C26" s="33"/>
      <c r="D26" s="34"/>
      <c r="E26" s="53" t="s">
        <v>40</v>
      </c>
      <c r="F26" s="54"/>
      <c r="G26" s="54"/>
      <c r="H26" s="54"/>
      <c r="I26" s="54"/>
      <c r="J26" s="55"/>
      <c r="K26" s="16">
        <v>122326000</v>
      </c>
      <c r="L26" s="16">
        <v>51659042</v>
      </c>
      <c r="M26" s="16">
        <f>K26-L26</f>
        <v>70666958</v>
      </c>
      <c r="N26" s="17">
        <f>ROUND(L26/K26*100,1)</f>
        <v>42.2</v>
      </c>
    </row>
    <row r="27" spans="1:14" ht="21" customHeight="1">
      <c r="A27" s="32"/>
      <c r="B27" s="33"/>
      <c r="C27" s="33"/>
      <c r="D27" s="34"/>
      <c r="E27" s="59" t="s">
        <v>75</v>
      </c>
      <c r="F27" s="60"/>
      <c r="G27" s="60"/>
      <c r="H27" s="60"/>
      <c r="I27" s="60"/>
      <c r="J27" s="61"/>
      <c r="K27" s="16">
        <v>118800000</v>
      </c>
      <c r="L27" s="16">
        <v>43778839</v>
      </c>
      <c r="M27" s="16">
        <f>K27-L27</f>
        <v>75021161</v>
      </c>
      <c r="N27" s="17">
        <f>ROUND(L27/K27*100,1)</f>
        <v>36.9</v>
      </c>
    </row>
    <row r="28" spans="1:14" ht="21" customHeight="1">
      <c r="A28" s="32"/>
      <c r="B28" s="41"/>
      <c r="C28" s="41"/>
      <c r="D28" s="34"/>
      <c r="E28" s="49" t="s">
        <v>9</v>
      </c>
      <c r="F28" s="49"/>
      <c r="G28" s="49"/>
      <c r="H28" s="49"/>
      <c r="I28" s="49"/>
      <c r="J28" s="49"/>
      <c r="K28" s="16">
        <v>59817000</v>
      </c>
      <c r="L28" s="16">
        <v>22968404</v>
      </c>
      <c r="M28" s="16">
        <f t="shared" si="2"/>
        <v>36848596</v>
      </c>
      <c r="N28" s="17">
        <f>ROUND(L28/K28*100,1)</f>
        <v>38.4</v>
      </c>
    </row>
    <row r="29" spans="1:14" ht="21" customHeight="1">
      <c r="A29" s="32"/>
      <c r="B29" s="41"/>
      <c r="C29" s="41"/>
      <c r="D29" s="34"/>
      <c r="E29" s="49" t="s">
        <v>10</v>
      </c>
      <c r="F29" s="49"/>
      <c r="G29" s="49"/>
      <c r="H29" s="49"/>
      <c r="I29" s="49"/>
      <c r="J29" s="49"/>
      <c r="K29" s="16">
        <v>362954000</v>
      </c>
      <c r="L29" s="16">
        <v>0</v>
      </c>
      <c r="M29" s="16">
        <f t="shared" si="2"/>
        <v>362954000</v>
      </c>
      <c r="N29" s="17">
        <f aca="true" t="shared" si="3" ref="N29:N40">ROUND(L29/K29*100,1)</f>
        <v>0</v>
      </c>
    </row>
    <row r="30" spans="1:14" ht="21" customHeight="1">
      <c r="A30" s="32"/>
      <c r="B30" s="41"/>
      <c r="C30" s="41"/>
      <c r="D30" s="34"/>
      <c r="E30" s="49" t="s">
        <v>11</v>
      </c>
      <c r="F30" s="49"/>
      <c r="G30" s="49"/>
      <c r="H30" s="49"/>
      <c r="I30" s="49"/>
      <c r="J30" s="49"/>
      <c r="K30" s="16">
        <v>2000</v>
      </c>
      <c r="L30" s="16">
        <v>0</v>
      </c>
      <c r="M30" s="16">
        <f t="shared" si="2"/>
        <v>2000</v>
      </c>
      <c r="N30" s="17">
        <f t="shared" si="3"/>
        <v>0</v>
      </c>
    </row>
    <row r="31" spans="1:14" ht="21" customHeight="1">
      <c r="A31" s="35"/>
      <c r="B31" s="36"/>
      <c r="C31" s="36"/>
      <c r="D31" s="37"/>
      <c r="E31" s="49" t="s">
        <v>12</v>
      </c>
      <c r="F31" s="49"/>
      <c r="G31" s="49"/>
      <c r="H31" s="49"/>
      <c r="I31" s="49"/>
      <c r="J31" s="49"/>
      <c r="K31" s="16">
        <v>2000</v>
      </c>
      <c r="L31" s="16">
        <v>0</v>
      </c>
      <c r="M31" s="16">
        <f t="shared" si="2"/>
        <v>2000</v>
      </c>
      <c r="N31" s="17">
        <f t="shared" si="3"/>
        <v>0</v>
      </c>
    </row>
    <row r="32" spans="1:14" ht="21" customHeight="1">
      <c r="A32" s="46" t="s">
        <v>5</v>
      </c>
      <c r="B32" s="47"/>
      <c r="C32" s="47"/>
      <c r="D32" s="48"/>
      <c r="E32" s="49"/>
      <c r="F32" s="49"/>
      <c r="G32" s="49"/>
      <c r="H32" s="49"/>
      <c r="I32" s="49"/>
      <c r="J32" s="49"/>
      <c r="K32" s="16">
        <f>SUM(K33:K35)</f>
        <v>53362000</v>
      </c>
      <c r="L32" s="16">
        <f>SUM(L33:L35)</f>
        <v>24481185</v>
      </c>
      <c r="M32" s="16">
        <f t="shared" si="2"/>
        <v>28880815</v>
      </c>
      <c r="N32" s="17">
        <f t="shared" si="3"/>
        <v>45.9</v>
      </c>
    </row>
    <row r="33" spans="1:14" ht="21" customHeight="1">
      <c r="A33" s="32"/>
      <c r="B33" s="33"/>
      <c r="C33" s="33"/>
      <c r="D33" s="34"/>
      <c r="E33" s="53" t="s">
        <v>29</v>
      </c>
      <c r="F33" s="54"/>
      <c r="G33" s="54"/>
      <c r="H33" s="54"/>
      <c r="I33" s="54"/>
      <c r="J33" s="55"/>
      <c r="K33" s="16">
        <v>53359000</v>
      </c>
      <c r="L33" s="16">
        <v>24481185</v>
      </c>
      <c r="M33" s="16">
        <f t="shared" si="2"/>
        <v>28877815</v>
      </c>
      <c r="N33" s="17">
        <f t="shared" si="3"/>
        <v>45.9</v>
      </c>
    </row>
    <row r="34" spans="1:14" ht="21" customHeight="1">
      <c r="A34" s="32"/>
      <c r="B34" s="33"/>
      <c r="C34" s="33"/>
      <c r="D34" s="34"/>
      <c r="E34" s="49" t="s">
        <v>58</v>
      </c>
      <c r="F34" s="49"/>
      <c r="G34" s="49"/>
      <c r="H34" s="49"/>
      <c r="I34" s="49"/>
      <c r="J34" s="49"/>
      <c r="K34" s="16">
        <v>1000</v>
      </c>
      <c r="L34" s="16">
        <v>0</v>
      </c>
      <c r="M34" s="16">
        <f t="shared" si="2"/>
        <v>1000</v>
      </c>
      <c r="N34" s="17">
        <f>IF(K34=0,"-",ROUND(L34/K34*100,1))</f>
        <v>0</v>
      </c>
    </row>
    <row r="35" spans="1:14" ht="21" customHeight="1">
      <c r="A35" s="35"/>
      <c r="B35" s="36"/>
      <c r="C35" s="36"/>
      <c r="D35" s="37"/>
      <c r="E35" s="49" t="s">
        <v>13</v>
      </c>
      <c r="F35" s="49"/>
      <c r="G35" s="49"/>
      <c r="H35" s="49"/>
      <c r="I35" s="49"/>
      <c r="J35" s="49"/>
      <c r="K35" s="16">
        <v>2000</v>
      </c>
      <c r="L35" s="16">
        <v>0</v>
      </c>
      <c r="M35" s="16">
        <f t="shared" si="2"/>
        <v>2000</v>
      </c>
      <c r="N35" s="17">
        <f t="shared" si="3"/>
        <v>0</v>
      </c>
    </row>
    <row r="36" spans="1:14" ht="21" customHeight="1">
      <c r="A36" s="46" t="s">
        <v>6</v>
      </c>
      <c r="B36" s="47"/>
      <c r="C36" s="47"/>
      <c r="D36" s="48"/>
      <c r="E36" s="49"/>
      <c r="F36" s="49"/>
      <c r="G36" s="49"/>
      <c r="H36" s="49"/>
      <c r="I36" s="49"/>
      <c r="J36" s="49"/>
      <c r="K36" s="16">
        <f>SUM(K37:K38)</f>
        <v>4972000</v>
      </c>
      <c r="L36" s="16">
        <f>SUM(L37:L38)</f>
        <v>4812000</v>
      </c>
      <c r="M36" s="16">
        <f t="shared" si="2"/>
        <v>160000</v>
      </c>
      <c r="N36" s="17">
        <f t="shared" si="3"/>
        <v>96.8</v>
      </c>
    </row>
    <row r="37" spans="1:14" ht="21" customHeight="1">
      <c r="A37" s="32"/>
      <c r="B37" s="33"/>
      <c r="C37" s="33"/>
      <c r="D37" s="34"/>
      <c r="E37" s="49" t="s">
        <v>30</v>
      </c>
      <c r="F37" s="49"/>
      <c r="G37" s="49"/>
      <c r="H37" s="49"/>
      <c r="I37" s="49"/>
      <c r="J37" s="49"/>
      <c r="K37" s="16">
        <v>100000</v>
      </c>
      <c r="L37" s="16">
        <v>0</v>
      </c>
      <c r="M37" s="16">
        <f t="shared" si="2"/>
        <v>100000</v>
      </c>
      <c r="N37" s="17">
        <f>ROUND(L37/K37*100,1)</f>
        <v>0</v>
      </c>
    </row>
    <row r="38" spans="1:14" ht="21" customHeight="1">
      <c r="A38" s="32"/>
      <c r="B38" s="33"/>
      <c r="C38" s="33"/>
      <c r="D38" s="34"/>
      <c r="E38" s="62" t="s">
        <v>74</v>
      </c>
      <c r="F38" s="63"/>
      <c r="G38" s="63"/>
      <c r="H38" s="63"/>
      <c r="I38" s="63"/>
      <c r="J38" s="64"/>
      <c r="K38" s="16">
        <v>4872000</v>
      </c>
      <c r="L38" s="16">
        <v>4812000</v>
      </c>
      <c r="M38" s="16">
        <f t="shared" si="2"/>
        <v>60000</v>
      </c>
      <c r="N38" s="17">
        <f>ROUND(L38/K38*100,1)</f>
        <v>98.8</v>
      </c>
    </row>
    <row r="39" spans="1:14" ht="21" customHeight="1">
      <c r="A39" s="46" t="s">
        <v>59</v>
      </c>
      <c r="B39" s="47"/>
      <c r="C39" s="47"/>
      <c r="D39" s="48"/>
      <c r="E39" s="49"/>
      <c r="F39" s="49"/>
      <c r="G39" s="49"/>
      <c r="H39" s="49"/>
      <c r="I39" s="49"/>
      <c r="J39" s="49"/>
      <c r="K39" s="16">
        <f>K40</f>
        <v>3000000</v>
      </c>
      <c r="L39" s="16">
        <f>L40</f>
        <v>0</v>
      </c>
      <c r="M39" s="16">
        <f t="shared" si="2"/>
        <v>3000000</v>
      </c>
      <c r="N39" s="17">
        <f t="shared" si="3"/>
        <v>0</v>
      </c>
    </row>
    <row r="40" spans="1:14" ht="21" customHeight="1">
      <c r="A40" s="35"/>
      <c r="B40" s="36"/>
      <c r="C40" s="36"/>
      <c r="D40" s="37"/>
      <c r="E40" s="49" t="str">
        <f>+A39</f>
        <v>予備費</v>
      </c>
      <c r="F40" s="49"/>
      <c r="G40" s="49"/>
      <c r="H40" s="49"/>
      <c r="I40" s="49"/>
      <c r="J40" s="49"/>
      <c r="K40" s="16">
        <v>3000000</v>
      </c>
      <c r="L40" s="16">
        <v>0</v>
      </c>
      <c r="M40" s="16">
        <f t="shared" si="2"/>
        <v>3000000</v>
      </c>
      <c r="N40" s="17">
        <f t="shared" si="3"/>
        <v>0</v>
      </c>
    </row>
    <row r="41" spans="1:14" ht="21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  <c r="K41" s="16">
        <f>+K24+K32+K36+K39</f>
        <v>735297000</v>
      </c>
      <c r="L41" s="16">
        <f>+L24+L32+L36+L39</f>
        <v>152316716</v>
      </c>
      <c r="M41" s="16">
        <f t="shared" si="2"/>
        <v>582980284</v>
      </c>
      <c r="N41" s="17">
        <f>ROUND(L41/K41*100,1)</f>
        <v>20.7</v>
      </c>
    </row>
  </sheetData>
  <sheetProtection/>
  <mergeCells count="50">
    <mergeCell ref="N22:N23"/>
    <mergeCell ref="E9:J9"/>
    <mergeCell ref="E12:J12"/>
    <mergeCell ref="A32:D32"/>
    <mergeCell ref="E32:J32"/>
    <mergeCell ref="E29:J29"/>
    <mergeCell ref="A22:J23"/>
    <mergeCell ref="K22:K23"/>
    <mergeCell ref="L22:L23"/>
    <mergeCell ref="M22:M23"/>
    <mergeCell ref="N4:N5"/>
    <mergeCell ref="M21:N21"/>
    <mergeCell ref="E11:J11"/>
    <mergeCell ref="E13:J13"/>
    <mergeCell ref="L4:L5"/>
    <mergeCell ref="E6:J6"/>
    <mergeCell ref="E7:J7"/>
    <mergeCell ref="K4:K5"/>
    <mergeCell ref="E17:J17"/>
    <mergeCell ref="A18:J18"/>
    <mergeCell ref="A41:J41"/>
    <mergeCell ref="E36:J36"/>
    <mergeCell ref="E37:J37"/>
    <mergeCell ref="E30:J30"/>
    <mergeCell ref="E39:J39"/>
    <mergeCell ref="E40:J40"/>
    <mergeCell ref="E33:J33"/>
    <mergeCell ref="E35:J35"/>
    <mergeCell ref="A39:D39"/>
    <mergeCell ref="E38:J38"/>
    <mergeCell ref="E26:J26"/>
    <mergeCell ref="E31:J31"/>
    <mergeCell ref="E28:J28"/>
    <mergeCell ref="A36:D36"/>
    <mergeCell ref="E34:J34"/>
    <mergeCell ref="E16:J16"/>
    <mergeCell ref="A24:D24"/>
    <mergeCell ref="E24:J24"/>
    <mergeCell ref="E25:J25"/>
    <mergeCell ref="E27:J27"/>
    <mergeCell ref="M3:N3"/>
    <mergeCell ref="A6:D6"/>
    <mergeCell ref="A10:D10"/>
    <mergeCell ref="A16:D16"/>
    <mergeCell ref="E8:J8"/>
    <mergeCell ref="E10:J10"/>
    <mergeCell ref="A4:J5"/>
    <mergeCell ref="E14:J14"/>
    <mergeCell ref="E15:J15"/>
    <mergeCell ref="M4:M5"/>
  </mergeCells>
  <printOptions/>
  <pageMargins left="0.69" right="0.62" top="1" bottom="1" header="0.512" footer="0.512"/>
  <pageSetup horizontalDpi="600" verticalDpi="600" orientation="portrait" paperSize="9" scale="95" r:id="rId1"/>
  <ignoredErrors>
    <ignoredError sqref="M10 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1">
      <selection activeCell="Q22" sqref="Q22"/>
    </sheetView>
  </sheetViews>
  <sheetFormatPr defaultColWidth="8.796875" defaultRowHeight="14.25"/>
  <cols>
    <col min="1" max="3" width="2.69921875" style="0" customWidth="1"/>
    <col min="4" max="4" width="3.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customWidth="1"/>
    <col min="12" max="12" width="2.69921875" style="0" hidden="1" customWidth="1"/>
    <col min="13" max="13" width="15" style="0" customWidth="1"/>
    <col min="14" max="14" width="16" style="0" bestFit="1" customWidth="1"/>
    <col min="15" max="15" width="11.59765625" style="0" customWidth="1"/>
  </cols>
  <sheetData>
    <row r="1" ht="15" customHeight="1">
      <c r="C1" t="s">
        <v>81</v>
      </c>
    </row>
    <row r="2" spans="1:15" ht="15" customHeight="1">
      <c r="A2" s="11"/>
      <c r="B2" s="11"/>
      <c r="C2" s="11" t="s">
        <v>56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45" t="s">
        <v>7</v>
      </c>
      <c r="O2" s="45"/>
    </row>
    <row r="3" spans="1:15" ht="15" customHeight="1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1" t="s">
        <v>79</v>
      </c>
      <c r="L3" s="82" t="s">
        <v>73</v>
      </c>
      <c r="M3" s="50" t="s">
        <v>33</v>
      </c>
      <c r="N3" s="51" t="s">
        <v>34</v>
      </c>
      <c r="O3" s="51" t="s">
        <v>60</v>
      </c>
    </row>
    <row r="4" spans="1:15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65"/>
      <c r="L4" s="83"/>
      <c r="M4" s="50"/>
      <c r="N4" s="52"/>
      <c r="O4" s="52"/>
    </row>
    <row r="5" spans="1:15" s="3" customFormat="1" ht="21" customHeight="1">
      <c r="A5" s="74" t="s">
        <v>42</v>
      </c>
      <c r="B5" s="75"/>
      <c r="C5" s="75"/>
      <c r="D5" s="76"/>
      <c r="E5" s="50"/>
      <c r="F5" s="50"/>
      <c r="G5" s="50"/>
      <c r="H5" s="50"/>
      <c r="I5" s="50"/>
      <c r="J5" s="57"/>
      <c r="K5" s="16">
        <f>+K6</f>
        <v>339100000</v>
      </c>
      <c r="L5" s="16">
        <f>+L6</f>
        <v>0</v>
      </c>
      <c r="M5" s="16">
        <f>+M6</f>
        <v>0</v>
      </c>
      <c r="N5" s="16">
        <f>K5-M5</f>
        <v>339100000</v>
      </c>
      <c r="O5" s="17">
        <f>ROUND(M5/K5*100,1)</f>
        <v>0</v>
      </c>
    </row>
    <row r="6" spans="1:15" s="3" customFormat="1" ht="21" customHeight="1">
      <c r="A6" s="77"/>
      <c r="B6" s="78"/>
      <c r="C6" s="78"/>
      <c r="D6" s="79"/>
      <c r="E6" s="49" t="str">
        <f>+A5</f>
        <v>企業債</v>
      </c>
      <c r="F6" s="49"/>
      <c r="G6" s="49"/>
      <c r="H6" s="49"/>
      <c r="I6" s="49"/>
      <c r="J6" s="49"/>
      <c r="K6" s="16">
        <f>327600000+11500000</f>
        <v>339100000</v>
      </c>
      <c r="L6" s="16">
        <v>0</v>
      </c>
      <c r="M6" s="16">
        <v>0</v>
      </c>
      <c r="N6" s="16">
        <f aca="true" t="shared" si="0" ref="N6:N21">K6-M6</f>
        <v>339100000</v>
      </c>
      <c r="O6" s="17">
        <f aca="true" t="shared" si="1" ref="O6:O21">ROUND(M6/K6*100,1)</f>
        <v>0</v>
      </c>
    </row>
    <row r="7" spans="1:15" s="3" customFormat="1" ht="21" customHeight="1">
      <c r="A7" s="87" t="s">
        <v>43</v>
      </c>
      <c r="B7" s="88"/>
      <c r="C7" s="88"/>
      <c r="D7" s="89"/>
      <c r="E7" s="50"/>
      <c r="F7" s="50"/>
      <c r="G7" s="50"/>
      <c r="H7" s="50"/>
      <c r="I7" s="50"/>
      <c r="J7" s="57"/>
      <c r="K7" s="16">
        <f>+K8</f>
        <v>408000</v>
      </c>
      <c r="L7" s="16">
        <f>+L8</f>
        <v>0</v>
      </c>
      <c r="M7" s="16">
        <f>+M8</f>
        <v>408000</v>
      </c>
      <c r="N7" s="16">
        <f t="shared" si="0"/>
        <v>0</v>
      </c>
      <c r="O7" s="17">
        <f t="shared" si="1"/>
        <v>100</v>
      </c>
    </row>
    <row r="8" spans="1:15" s="3" customFormat="1" ht="21" customHeight="1">
      <c r="A8" s="90"/>
      <c r="B8" s="91"/>
      <c r="C8" s="91"/>
      <c r="D8" s="92"/>
      <c r="E8" s="49" t="str">
        <f>+A7</f>
        <v>他会計補助金</v>
      </c>
      <c r="F8" s="49"/>
      <c r="G8" s="49"/>
      <c r="H8" s="49"/>
      <c r="I8" s="49"/>
      <c r="J8" s="49"/>
      <c r="K8" s="16">
        <v>408000</v>
      </c>
      <c r="L8" s="16">
        <v>0</v>
      </c>
      <c r="M8" s="16">
        <v>408000</v>
      </c>
      <c r="N8" s="16">
        <f t="shared" si="0"/>
        <v>0</v>
      </c>
      <c r="O8" s="17">
        <f t="shared" si="1"/>
        <v>100</v>
      </c>
    </row>
    <row r="9" spans="1:15" s="3" customFormat="1" ht="21" customHeight="1">
      <c r="A9" s="74" t="s">
        <v>44</v>
      </c>
      <c r="B9" s="75"/>
      <c r="C9" s="75"/>
      <c r="D9" s="76"/>
      <c r="E9" s="50"/>
      <c r="F9" s="50"/>
      <c r="G9" s="50"/>
      <c r="H9" s="50"/>
      <c r="I9" s="50"/>
      <c r="J9" s="57"/>
      <c r="K9" s="16">
        <f>+K10</f>
        <v>1000</v>
      </c>
      <c r="L9" s="16">
        <f>+L10</f>
        <v>0</v>
      </c>
      <c r="M9" s="16">
        <f>+M10</f>
        <v>0</v>
      </c>
      <c r="N9" s="16">
        <f t="shared" si="0"/>
        <v>1000</v>
      </c>
      <c r="O9" s="17">
        <f t="shared" si="1"/>
        <v>0</v>
      </c>
    </row>
    <row r="10" spans="1:15" s="3" customFormat="1" ht="21" customHeight="1">
      <c r="A10" s="77"/>
      <c r="B10" s="78"/>
      <c r="C10" s="78"/>
      <c r="D10" s="79"/>
      <c r="E10" s="49" t="str">
        <f>+A9</f>
        <v>長期借入金</v>
      </c>
      <c r="F10" s="49"/>
      <c r="G10" s="49"/>
      <c r="H10" s="49"/>
      <c r="I10" s="49"/>
      <c r="J10" s="49"/>
      <c r="K10" s="16">
        <v>1000</v>
      </c>
      <c r="L10" s="16">
        <v>0</v>
      </c>
      <c r="M10" s="16">
        <v>0</v>
      </c>
      <c r="N10" s="16">
        <f t="shared" si="0"/>
        <v>1000</v>
      </c>
      <c r="O10" s="17">
        <f t="shared" si="1"/>
        <v>0</v>
      </c>
    </row>
    <row r="11" spans="1:15" s="3" customFormat="1" ht="21" customHeight="1">
      <c r="A11" s="87" t="s">
        <v>45</v>
      </c>
      <c r="B11" s="88"/>
      <c r="C11" s="88"/>
      <c r="D11" s="89"/>
      <c r="E11" s="50"/>
      <c r="F11" s="50"/>
      <c r="G11" s="50"/>
      <c r="H11" s="50"/>
      <c r="I11" s="50"/>
      <c r="J11" s="57"/>
      <c r="K11" s="16">
        <f>+K12</f>
        <v>1000</v>
      </c>
      <c r="L11" s="16">
        <f>+L12</f>
        <v>0</v>
      </c>
      <c r="M11" s="16">
        <f>+M12</f>
        <v>0</v>
      </c>
      <c r="N11" s="16">
        <f t="shared" si="0"/>
        <v>1000</v>
      </c>
      <c r="O11" s="17">
        <f t="shared" si="1"/>
        <v>0</v>
      </c>
    </row>
    <row r="12" spans="1:15" s="3" customFormat="1" ht="21" customHeight="1">
      <c r="A12" s="90"/>
      <c r="B12" s="91"/>
      <c r="C12" s="91"/>
      <c r="D12" s="92"/>
      <c r="E12" s="49" t="str">
        <f>+A11</f>
        <v>固定資産売却代金</v>
      </c>
      <c r="F12" s="49"/>
      <c r="G12" s="49"/>
      <c r="H12" s="49"/>
      <c r="I12" s="49"/>
      <c r="J12" s="49"/>
      <c r="K12" s="16">
        <v>1000</v>
      </c>
      <c r="L12" s="16">
        <v>0</v>
      </c>
      <c r="M12" s="16">
        <v>0</v>
      </c>
      <c r="N12" s="16">
        <f t="shared" si="0"/>
        <v>1000</v>
      </c>
      <c r="O12" s="17">
        <f t="shared" si="1"/>
        <v>0</v>
      </c>
    </row>
    <row r="13" spans="1:15" s="3" customFormat="1" ht="21" customHeight="1">
      <c r="A13" s="74" t="s">
        <v>46</v>
      </c>
      <c r="B13" s="75"/>
      <c r="C13" s="75"/>
      <c r="D13" s="76"/>
      <c r="E13" s="50"/>
      <c r="F13" s="50"/>
      <c r="G13" s="50"/>
      <c r="H13" s="50"/>
      <c r="I13" s="50"/>
      <c r="J13" s="57"/>
      <c r="K13" s="16">
        <f>+K14</f>
        <v>202700000</v>
      </c>
      <c r="L13" s="16">
        <f>+L14</f>
        <v>0</v>
      </c>
      <c r="M13" s="16">
        <f>+M14</f>
        <v>10000000</v>
      </c>
      <c r="N13" s="16">
        <f t="shared" si="0"/>
        <v>192700000</v>
      </c>
      <c r="O13" s="17">
        <f t="shared" si="1"/>
        <v>4.9</v>
      </c>
    </row>
    <row r="14" spans="1:15" s="3" customFormat="1" ht="21" customHeight="1">
      <c r="A14" s="77"/>
      <c r="B14" s="78"/>
      <c r="C14" s="78"/>
      <c r="D14" s="79"/>
      <c r="E14" s="49" t="str">
        <f>+A13</f>
        <v>国庫補助金</v>
      </c>
      <c r="F14" s="49"/>
      <c r="G14" s="49"/>
      <c r="H14" s="49"/>
      <c r="I14" s="49"/>
      <c r="J14" s="49"/>
      <c r="K14" s="16">
        <f>192700000+10000000</f>
        <v>202700000</v>
      </c>
      <c r="L14" s="16">
        <v>0</v>
      </c>
      <c r="M14" s="16">
        <v>10000000</v>
      </c>
      <c r="N14" s="16">
        <f t="shared" si="0"/>
        <v>192700000</v>
      </c>
      <c r="O14" s="17">
        <f t="shared" si="1"/>
        <v>4.9</v>
      </c>
    </row>
    <row r="15" spans="1:15" s="3" customFormat="1" ht="21" customHeight="1">
      <c r="A15" s="74" t="s">
        <v>47</v>
      </c>
      <c r="B15" s="75"/>
      <c r="C15" s="75"/>
      <c r="D15" s="76"/>
      <c r="E15" s="50"/>
      <c r="F15" s="50"/>
      <c r="G15" s="50"/>
      <c r="H15" s="50"/>
      <c r="I15" s="50"/>
      <c r="J15" s="57"/>
      <c r="K15" s="16">
        <f>+K16</f>
        <v>1000</v>
      </c>
      <c r="L15" s="16">
        <f>+L16</f>
        <v>0</v>
      </c>
      <c r="M15" s="16">
        <f>+M16</f>
        <v>0</v>
      </c>
      <c r="N15" s="16">
        <f t="shared" si="0"/>
        <v>1000</v>
      </c>
      <c r="O15" s="17">
        <f t="shared" si="1"/>
        <v>0</v>
      </c>
    </row>
    <row r="16" spans="1:15" s="3" customFormat="1" ht="21" customHeight="1">
      <c r="A16" s="77"/>
      <c r="B16" s="78"/>
      <c r="C16" s="78"/>
      <c r="D16" s="79"/>
      <c r="E16" s="49" t="str">
        <f>+A15</f>
        <v>県補助金</v>
      </c>
      <c r="F16" s="49"/>
      <c r="G16" s="49"/>
      <c r="H16" s="49"/>
      <c r="I16" s="49"/>
      <c r="J16" s="49"/>
      <c r="K16" s="16">
        <v>1000</v>
      </c>
      <c r="L16" s="16">
        <v>0</v>
      </c>
      <c r="M16" s="16">
        <v>0</v>
      </c>
      <c r="N16" s="16">
        <f t="shared" si="0"/>
        <v>1000</v>
      </c>
      <c r="O16" s="17">
        <f t="shared" si="1"/>
        <v>0</v>
      </c>
    </row>
    <row r="17" spans="1:15" s="3" customFormat="1" ht="21" customHeight="1">
      <c r="A17" s="74" t="s">
        <v>48</v>
      </c>
      <c r="B17" s="75"/>
      <c r="C17" s="75"/>
      <c r="D17" s="76"/>
      <c r="E17" s="50"/>
      <c r="F17" s="50"/>
      <c r="G17" s="50"/>
      <c r="H17" s="50"/>
      <c r="I17" s="50"/>
      <c r="J17" s="57"/>
      <c r="K17" s="16">
        <f>+K18</f>
        <v>92779000</v>
      </c>
      <c r="L17" s="16">
        <f>+L18</f>
        <v>0</v>
      </c>
      <c r="M17" s="16">
        <f>+M18</f>
        <v>92779000</v>
      </c>
      <c r="N17" s="16">
        <f t="shared" si="0"/>
        <v>0</v>
      </c>
      <c r="O17" s="17">
        <f t="shared" si="1"/>
        <v>100</v>
      </c>
    </row>
    <row r="18" spans="1:15" s="3" customFormat="1" ht="21" customHeight="1">
      <c r="A18" s="77"/>
      <c r="B18" s="78"/>
      <c r="C18" s="78"/>
      <c r="D18" s="79"/>
      <c r="E18" s="49" t="str">
        <f>+A17</f>
        <v>出資金</v>
      </c>
      <c r="F18" s="49"/>
      <c r="G18" s="49"/>
      <c r="H18" s="49"/>
      <c r="I18" s="49"/>
      <c r="J18" s="49"/>
      <c r="K18" s="16">
        <v>92779000</v>
      </c>
      <c r="L18" s="16">
        <v>0</v>
      </c>
      <c r="M18" s="16">
        <v>92779000</v>
      </c>
      <c r="N18" s="16">
        <f t="shared" si="0"/>
        <v>0</v>
      </c>
      <c r="O18" s="17">
        <f t="shared" si="1"/>
        <v>100</v>
      </c>
    </row>
    <row r="19" spans="1:15" s="3" customFormat="1" ht="21" customHeight="1">
      <c r="A19" s="68" t="s">
        <v>76</v>
      </c>
      <c r="B19" s="69"/>
      <c r="C19" s="69"/>
      <c r="D19" s="70"/>
      <c r="E19" s="80"/>
      <c r="F19" s="81"/>
      <c r="G19" s="81"/>
      <c r="H19" s="81"/>
      <c r="I19" s="81"/>
      <c r="J19" s="56"/>
      <c r="K19" s="16">
        <f>+K20</f>
        <v>104540000</v>
      </c>
      <c r="L19" s="16"/>
      <c r="M19" s="16">
        <f>+M20</f>
        <v>86499900</v>
      </c>
      <c r="N19" s="16">
        <f t="shared" si="0"/>
        <v>18040100</v>
      </c>
      <c r="O19" s="17">
        <f t="shared" si="1"/>
        <v>82.7</v>
      </c>
    </row>
    <row r="20" spans="1:15" s="3" customFormat="1" ht="21" customHeight="1">
      <c r="A20" s="71"/>
      <c r="B20" s="72"/>
      <c r="C20" s="72"/>
      <c r="D20" s="73"/>
      <c r="E20" s="66" t="s">
        <v>77</v>
      </c>
      <c r="F20" s="67"/>
      <c r="G20" s="67"/>
      <c r="H20" s="67"/>
      <c r="I20" s="67"/>
      <c r="J20" s="58"/>
      <c r="K20" s="16">
        <v>104540000</v>
      </c>
      <c r="L20" s="16"/>
      <c r="M20" s="16">
        <v>86499900</v>
      </c>
      <c r="N20" s="16">
        <f t="shared" si="0"/>
        <v>18040100</v>
      </c>
      <c r="O20" s="17">
        <f t="shared" si="1"/>
        <v>82.7</v>
      </c>
    </row>
    <row r="21" spans="1:15" s="3" customFormat="1" ht="21" customHeight="1">
      <c r="A21" s="50" t="s">
        <v>28</v>
      </c>
      <c r="B21" s="50"/>
      <c r="C21" s="50"/>
      <c r="D21" s="50"/>
      <c r="E21" s="50"/>
      <c r="F21" s="50"/>
      <c r="G21" s="50"/>
      <c r="H21" s="50"/>
      <c r="I21" s="50"/>
      <c r="J21" s="50"/>
      <c r="K21" s="16">
        <f>+K5+K7+K9+K11+K13+K15+K17+K19</f>
        <v>739530000</v>
      </c>
      <c r="L21" s="16">
        <f>+L5+L7+L9+L11+L13+L15+L17</f>
        <v>0</v>
      </c>
      <c r="M21" s="16">
        <f>+M5+M7+M9+M11+M13+M15+M17+M19</f>
        <v>189686900</v>
      </c>
      <c r="N21" s="16">
        <f t="shared" si="0"/>
        <v>549843100</v>
      </c>
      <c r="O21" s="17">
        <f t="shared" si="1"/>
        <v>25.6</v>
      </c>
    </row>
    <row r="22" spans="1:15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25" customHeight="1">
      <c r="A24" s="11"/>
      <c r="B24" s="11"/>
      <c r="C24" s="11" t="s">
        <v>57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 t="s">
        <v>7</v>
      </c>
      <c r="O24" s="45"/>
    </row>
    <row r="25" spans="1:15" ht="13.5" customHeight="1">
      <c r="A25" s="50" t="s">
        <v>26</v>
      </c>
      <c r="B25" s="50"/>
      <c r="C25" s="50"/>
      <c r="D25" s="50"/>
      <c r="E25" s="50"/>
      <c r="F25" s="50"/>
      <c r="G25" s="50"/>
      <c r="H25" s="50"/>
      <c r="I25" s="50"/>
      <c r="J25" s="50"/>
      <c r="K25" s="51" t="str">
        <f>+K3</f>
        <v>平成30年度
予算現額</v>
      </c>
      <c r="L25" s="82" t="str">
        <f>+L3</f>
        <v>地方公営企業法第26条の規定による繰越額</v>
      </c>
      <c r="M25" s="50" t="str">
        <f>+M3</f>
        <v>予算執行額</v>
      </c>
      <c r="N25" s="51" t="str">
        <f>+N3</f>
        <v>予算残額</v>
      </c>
      <c r="O25" s="51" t="str">
        <f>+O3</f>
        <v>予算執行率（％）</v>
      </c>
    </row>
    <row r="26" spans="1:15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65"/>
      <c r="L26" s="83"/>
      <c r="M26" s="50"/>
      <c r="N26" s="52"/>
      <c r="O26" s="52"/>
    </row>
    <row r="27" spans="1:15" ht="21" customHeight="1">
      <c r="A27" s="74" t="s">
        <v>49</v>
      </c>
      <c r="B27" s="75"/>
      <c r="C27" s="75"/>
      <c r="D27" s="76"/>
      <c r="E27" s="56"/>
      <c r="F27" s="50"/>
      <c r="G27" s="50"/>
      <c r="H27" s="50"/>
      <c r="I27" s="50"/>
      <c r="J27" s="57"/>
      <c r="K27" s="16">
        <f>SUM(K28:K29)</f>
        <v>121086000</v>
      </c>
      <c r="L27" s="16">
        <f>SUM(L28:L29)</f>
        <v>0</v>
      </c>
      <c r="M27" s="16">
        <f>SUM(M28:M29)</f>
        <v>25236576</v>
      </c>
      <c r="N27" s="16">
        <f>K27-M27</f>
        <v>95849424</v>
      </c>
      <c r="O27" s="17">
        <f>ROUND(M27/K27*100,1)</f>
        <v>20.8</v>
      </c>
    </row>
    <row r="28" spans="1:15" ht="21" customHeight="1">
      <c r="A28" s="84"/>
      <c r="B28" s="85"/>
      <c r="C28" s="85"/>
      <c r="D28" s="86"/>
      <c r="E28" s="49" t="s">
        <v>50</v>
      </c>
      <c r="F28" s="49"/>
      <c r="G28" s="49"/>
      <c r="H28" s="49"/>
      <c r="I28" s="49"/>
      <c r="J28" s="49"/>
      <c r="K28" s="16">
        <f>93083000+28000000</f>
        <v>121083000</v>
      </c>
      <c r="L28" s="16">
        <v>0</v>
      </c>
      <c r="M28" s="16">
        <f>72576+25164000</f>
        <v>25236576</v>
      </c>
      <c r="N28" s="16">
        <f aca="true" t="shared" si="2" ref="N28:N36">K28-M28</f>
        <v>95846424</v>
      </c>
      <c r="O28" s="17">
        <f aca="true" t="shared" si="3" ref="O28:O36">ROUND(M28/K28*100,1)</f>
        <v>20.8</v>
      </c>
    </row>
    <row r="29" spans="1:15" ht="21" customHeight="1">
      <c r="A29" s="35"/>
      <c r="B29" s="36"/>
      <c r="C29" s="36"/>
      <c r="D29" s="37"/>
      <c r="E29" s="49" t="s">
        <v>51</v>
      </c>
      <c r="F29" s="49"/>
      <c r="G29" s="49"/>
      <c r="H29" s="49"/>
      <c r="I29" s="49"/>
      <c r="J29" s="49"/>
      <c r="K29" s="16">
        <v>3000</v>
      </c>
      <c r="L29" s="16">
        <v>0</v>
      </c>
      <c r="M29" s="16">
        <v>0</v>
      </c>
      <c r="N29" s="16">
        <f t="shared" si="2"/>
        <v>3000</v>
      </c>
      <c r="O29" s="17">
        <f t="shared" si="3"/>
        <v>0</v>
      </c>
    </row>
    <row r="30" spans="1:15" ht="21" customHeight="1">
      <c r="A30" s="74" t="s">
        <v>52</v>
      </c>
      <c r="B30" s="75"/>
      <c r="C30" s="75"/>
      <c r="D30" s="76"/>
      <c r="E30" s="49"/>
      <c r="F30" s="49"/>
      <c r="G30" s="49"/>
      <c r="H30" s="49"/>
      <c r="I30" s="49"/>
      <c r="J30" s="49"/>
      <c r="K30" s="16">
        <f>+SUM(K31:L33)</f>
        <v>535400000</v>
      </c>
      <c r="L30" s="16">
        <f>+L31</f>
        <v>0</v>
      </c>
      <c r="M30" s="16">
        <f>+SUM(M31:M33)</f>
        <v>50536719</v>
      </c>
      <c r="N30" s="16">
        <f t="shared" si="2"/>
        <v>484863281</v>
      </c>
      <c r="O30" s="17">
        <f t="shared" si="3"/>
        <v>9.4</v>
      </c>
    </row>
    <row r="31" spans="1:15" ht="21" customHeight="1">
      <c r="A31" s="84"/>
      <c r="B31" s="85"/>
      <c r="C31" s="85"/>
      <c r="D31" s="86"/>
      <c r="E31" s="49" t="s">
        <v>50</v>
      </c>
      <c r="F31" s="49"/>
      <c r="G31" s="49"/>
      <c r="H31" s="49"/>
      <c r="I31" s="49"/>
      <c r="J31" s="49"/>
      <c r="K31" s="16">
        <v>495533000</v>
      </c>
      <c r="L31" s="16">
        <v>0</v>
      </c>
      <c r="M31" s="16">
        <v>30738719</v>
      </c>
      <c r="N31" s="16">
        <f t="shared" si="2"/>
        <v>464794281</v>
      </c>
      <c r="O31" s="17">
        <f t="shared" si="3"/>
        <v>6.2</v>
      </c>
    </row>
    <row r="32" spans="1:15" ht="21" customHeight="1">
      <c r="A32" s="42"/>
      <c r="B32" s="43"/>
      <c r="C32" s="43"/>
      <c r="D32" s="44"/>
      <c r="E32" s="66" t="s">
        <v>51</v>
      </c>
      <c r="F32" s="67"/>
      <c r="G32" s="67"/>
      <c r="H32" s="67"/>
      <c r="I32" s="67"/>
      <c r="J32" s="58"/>
      <c r="K32" s="16">
        <v>3000</v>
      </c>
      <c r="L32" s="16"/>
      <c r="M32" s="16">
        <v>0</v>
      </c>
      <c r="N32" s="16">
        <f t="shared" si="2"/>
        <v>3000</v>
      </c>
      <c r="O32" s="17">
        <f t="shared" si="3"/>
        <v>0</v>
      </c>
    </row>
    <row r="33" spans="1:15" ht="21" customHeight="1">
      <c r="A33" s="42"/>
      <c r="B33" s="43"/>
      <c r="C33" s="43"/>
      <c r="D33" s="44"/>
      <c r="E33" s="53" t="s">
        <v>78</v>
      </c>
      <c r="F33" s="54"/>
      <c r="G33" s="54"/>
      <c r="H33" s="54"/>
      <c r="I33" s="54"/>
      <c r="J33" s="55"/>
      <c r="K33" s="16">
        <v>39864000</v>
      </c>
      <c r="L33" s="16"/>
      <c r="M33" s="16">
        <v>19798000</v>
      </c>
      <c r="N33" s="16">
        <f t="shared" si="2"/>
        <v>20066000</v>
      </c>
      <c r="O33" s="17">
        <f t="shared" si="3"/>
        <v>49.7</v>
      </c>
    </row>
    <row r="34" spans="1:15" ht="21" customHeight="1">
      <c r="A34" s="87" t="s">
        <v>53</v>
      </c>
      <c r="B34" s="88"/>
      <c r="C34" s="88"/>
      <c r="D34" s="89"/>
      <c r="E34" s="49"/>
      <c r="F34" s="49"/>
      <c r="G34" s="49"/>
      <c r="H34" s="49"/>
      <c r="I34" s="49"/>
      <c r="J34" s="49"/>
      <c r="K34" s="16">
        <f>+K35</f>
        <v>309881000</v>
      </c>
      <c r="L34" s="16">
        <f>+L35</f>
        <v>0</v>
      </c>
      <c r="M34" s="16">
        <f>+M35</f>
        <v>158365899</v>
      </c>
      <c r="N34" s="16">
        <f t="shared" si="2"/>
        <v>151515101</v>
      </c>
      <c r="O34" s="17">
        <f t="shared" si="3"/>
        <v>51.1</v>
      </c>
    </row>
    <row r="35" spans="1:15" ht="21" customHeight="1">
      <c r="A35" s="90"/>
      <c r="B35" s="91"/>
      <c r="C35" s="91"/>
      <c r="D35" s="92"/>
      <c r="E35" s="59" t="str">
        <f>+A34</f>
        <v>企業債償還金</v>
      </c>
      <c r="F35" s="60"/>
      <c r="G35" s="60"/>
      <c r="H35" s="60"/>
      <c r="I35" s="60"/>
      <c r="J35" s="61"/>
      <c r="K35" s="16">
        <v>309881000</v>
      </c>
      <c r="L35" s="16">
        <v>0</v>
      </c>
      <c r="M35" s="16">
        <v>158365899</v>
      </c>
      <c r="N35" s="16">
        <f t="shared" si="2"/>
        <v>151515101</v>
      </c>
      <c r="O35" s="17">
        <f t="shared" si="3"/>
        <v>51.1</v>
      </c>
    </row>
    <row r="36" spans="1:15" ht="21" customHeight="1">
      <c r="A36" s="50" t="s">
        <v>28</v>
      </c>
      <c r="B36" s="50"/>
      <c r="C36" s="50"/>
      <c r="D36" s="50"/>
      <c r="E36" s="50"/>
      <c r="F36" s="50"/>
      <c r="G36" s="50"/>
      <c r="H36" s="50"/>
      <c r="I36" s="50"/>
      <c r="J36" s="50"/>
      <c r="K36" s="16">
        <f>+K27+K30+K34</f>
        <v>966367000</v>
      </c>
      <c r="L36" s="16">
        <f>+L27+L30+L34</f>
        <v>0</v>
      </c>
      <c r="M36" s="16">
        <f>+M27+M30+M34</f>
        <v>234139194</v>
      </c>
      <c r="N36" s="16">
        <f t="shared" si="2"/>
        <v>732227806</v>
      </c>
      <c r="O36" s="17">
        <f t="shared" si="3"/>
        <v>24.2</v>
      </c>
    </row>
  </sheetData>
  <sheetProtection/>
  <mergeCells count="52">
    <mergeCell ref="O3:O4"/>
    <mergeCell ref="E18:J18"/>
    <mergeCell ref="E15:J15"/>
    <mergeCell ref="A13:D14"/>
    <mergeCell ref="K3:K4"/>
    <mergeCell ref="E14:J14"/>
    <mergeCell ref="E9:J9"/>
    <mergeCell ref="A9:D10"/>
    <mergeCell ref="A5:D6"/>
    <mergeCell ref="E11:J11"/>
    <mergeCell ref="A11:D12"/>
    <mergeCell ref="E13:J13"/>
    <mergeCell ref="E10:J10"/>
    <mergeCell ref="N2:O2"/>
    <mergeCell ref="E7:J7"/>
    <mergeCell ref="M3:M4"/>
    <mergeCell ref="E5:J5"/>
    <mergeCell ref="E6:J6"/>
    <mergeCell ref="L3:L4"/>
    <mergeCell ref="A3:J4"/>
    <mergeCell ref="A7:D8"/>
    <mergeCell ref="E8:J8"/>
    <mergeCell ref="N3:N4"/>
    <mergeCell ref="E12:J12"/>
    <mergeCell ref="A36:J36"/>
    <mergeCell ref="E27:J27"/>
    <mergeCell ref="E34:J34"/>
    <mergeCell ref="E29:J29"/>
    <mergeCell ref="A27:D28"/>
    <mergeCell ref="A34:D35"/>
    <mergeCell ref="E33:J33"/>
    <mergeCell ref="E32:J32"/>
    <mergeCell ref="E35:J35"/>
    <mergeCell ref="O25:O26"/>
    <mergeCell ref="A25:J26"/>
    <mergeCell ref="K25:K26"/>
    <mergeCell ref="M25:M26"/>
    <mergeCell ref="N24:O24"/>
    <mergeCell ref="A21:J21"/>
    <mergeCell ref="E31:J31"/>
    <mergeCell ref="N25:N26"/>
    <mergeCell ref="L25:L26"/>
    <mergeCell ref="E30:J30"/>
    <mergeCell ref="A30:D31"/>
    <mergeCell ref="E28:J28"/>
    <mergeCell ref="A19:D20"/>
    <mergeCell ref="A17:D18"/>
    <mergeCell ref="E17:J17"/>
    <mergeCell ref="E20:J20"/>
    <mergeCell ref="E19:J19"/>
    <mergeCell ref="E16:J16"/>
    <mergeCell ref="A15:D16"/>
  </mergeCells>
  <printOptions/>
  <pageMargins left="0.69" right="0.62" top="1" bottom="1" header="0.512" footer="0.51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1">
      <selection activeCell="Q22" sqref="Q22"/>
    </sheetView>
  </sheetViews>
  <sheetFormatPr defaultColWidth="8.796875" defaultRowHeight="14.25"/>
  <cols>
    <col min="1" max="1" width="2.5" style="0" customWidth="1"/>
    <col min="2" max="10" width="3.09765625" style="0" customWidth="1"/>
    <col min="11" max="11" width="16.5" style="0" customWidth="1"/>
    <col min="12" max="12" width="15.59765625" style="0" customWidth="1"/>
    <col min="13" max="13" width="11.19921875" style="0" customWidth="1"/>
    <col min="14" max="14" width="6.19921875" style="0" customWidth="1"/>
    <col min="15" max="15" width="10.3984375" style="0" customWidth="1"/>
    <col min="17" max="17" width="10.3984375" style="0" hidden="1" customWidth="1"/>
    <col min="18" max="18" width="0" style="0" hidden="1" customWidth="1"/>
    <col min="19" max="19" width="11" style="0" hidden="1" customWidth="1"/>
  </cols>
  <sheetData>
    <row r="1" spans="1:8" s="4" customFormat="1" ht="9.75" customHeight="1">
      <c r="A1" s="2"/>
      <c r="B1" s="2"/>
      <c r="C1" s="2"/>
      <c r="D1" s="2"/>
      <c r="E1" s="2"/>
      <c r="F1" s="2"/>
      <c r="G1" s="2"/>
      <c r="H1" s="2"/>
    </row>
    <row r="2" spans="2:3" ht="13.5">
      <c r="B2" s="5" t="s">
        <v>41</v>
      </c>
      <c r="C2" s="5"/>
    </row>
    <row r="3" spans="2:3" ht="9.75" customHeight="1">
      <c r="B3" s="5"/>
      <c r="C3" s="5"/>
    </row>
    <row r="4" spans="3:8" ht="18" customHeight="1">
      <c r="C4" s="3" t="s">
        <v>85</v>
      </c>
      <c r="E4" s="3" t="s">
        <v>61</v>
      </c>
      <c r="F4" s="3"/>
      <c r="G4" s="3"/>
      <c r="H4" s="3"/>
    </row>
    <row r="5" spans="1:15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9" ht="15" customHeight="1">
      <c r="A6" s="11"/>
      <c r="B6" s="111" t="s">
        <v>23</v>
      </c>
      <c r="C6" s="136"/>
      <c r="D6" s="136"/>
      <c r="E6" s="136"/>
      <c r="F6" s="136"/>
      <c r="G6" s="136"/>
      <c r="H6" s="112"/>
      <c r="I6" s="117" t="s">
        <v>22</v>
      </c>
      <c r="J6" s="118"/>
      <c r="K6" s="123" t="s">
        <v>82</v>
      </c>
      <c r="L6" s="123" t="s">
        <v>83</v>
      </c>
      <c r="M6" s="111" t="s">
        <v>20</v>
      </c>
      <c r="N6" s="112"/>
      <c r="O6" s="108" t="s">
        <v>21</v>
      </c>
      <c r="Q6" s="131" t="s">
        <v>20</v>
      </c>
      <c r="R6" s="132"/>
      <c r="S6" s="126" t="s">
        <v>21</v>
      </c>
    </row>
    <row r="7" spans="1:19" ht="15" customHeight="1">
      <c r="A7" s="11"/>
      <c r="B7" s="137"/>
      <c r="C7" s="138"/>
      <c r="D7" s="138"/>
      <c r="E7" s="138"/>
      <c r="F7" s="138"/>
      <c r="G7" s="138"/>
      <c r="H7" s="139"/>
      <c r="I7" s="119"/>
      <c r="J7" s="120"/>
      <c r="K7" s="124"/>
      <c r="L7" s="124"/>
      <c r="M7" s="113"/>
      <c r="N7" s="114"/>
      <c r="O7" s="109"/>
      <c r="Q7" s="133"/>
      <c r="R7" s="134"/>
      <c r="S7" s="127"/>
    </row>
    <row r="8" spans="1:19" ht="15" customHeight="1">
      <c r="A8" s="11"/>
      <c r="B8" s="137"/>
      <c r="C8" s="138"/>
      <c r="D8" s="138"/>
      <c r="E8" s="138"/>
      <c r="F8" s="138"/>
      <c r="G8" s="138"/>
      <c r="H8" s="139"/>
      <c r="I8" s="119"/>
      <c r="J8" s="120"/>
      <c r="K8" s="124"/>
      <c r="L8" s="124"/>
      <c r="M8" s="115" t="s">
        <v>63</v>
      </c>
      <c r="N8" s="12" t="s">
        <v>18</v>
      </c>
      <c r="O8" s="109"/>
      <c r="Q8" s="93" t="s">
        <v>63</v>
      </c>
      <c r="R8" s="6" t="s">
        <v>18</v>
      </c>
      <c r="S8" s="127"/>
    </row>
    <row r="9" spans="1:19" ht="14.25" customHeight="1">
      <c r="A9" s="11"/>
      <c r="B9" s="113"/>
      <c r="C9" s="140"/>
      <c r="D9" s="140"/>
      <c r="E9" s="140"/>
      <c r="F9" s="140"/>
      <c r="G9" s="140"/>
      <c r="H9" s="114"/>
      <c r="I9" s="121"/>
      <c r="J9" s="122"/>
      <c r="K9" s="125"/>
      <c r="L9" s="125"/>
      <c r="M9" s="116"/>
      <c r="N9" s="13" t="s">
        <v>19</v>
      </c>
      <c r="O9" s="110"/>
      <c r="Q9" s="94"/>
      <c r="R9" s="7" t="s">
        <v>19</v>
      </c>
      <c r="S9" s="128"/>
    </row>
    <row r="10" spans="1:19" s="3" customFormat="1" ht="24" customHeight="1">
      <c r="A10" s="14"/>
      <c r="B10" s="66" t="s">
        <v>66</v>
      </c>
      <c r="C10" s="67"/>
      <c r="D10" s="67"/>
      <c r="E10" s="67"/>
      <c r="F10" s="67"/>
      <c r="G10" s="67"/>
      <c r="H10" s="58"/>
      <c r="I10" s="80" t="s">
        <v>24</v>
      </c>
      <c r="J10" s="56"/>
      <c r="K10" s="15">
        <v>25620</v>
      </c>
      <c r="L10" s="16">
        <v>25447</v>
      </c>
      <c r="M10" s="16">
        <f>K10-L10</f>
        <v>173</v>
      </c>
      <c r="N10" s="17">
        <f>ROUND(K10/L10*100,1)</f>
        <v>100.7</v>
      </c>
      <c r="O10" s="18"/>
      <c r="Q10" s="9" t="e">
        <f>#REF!-#REF!</f>
        <v>#REF!</v>
      </c>
      <c r="R10" s="10" t="e">
        <f>ROUND(#REF!/#REF!*100,1)</f>
        <v>#REF!</v>
      </c>
      <c r="S10" s="8"/>
    </row>
    <row r="11" spans="1:19" s="3" customFormat="1" ht="24" customHeight="1">
      <c r="A11" s="14"/>
      <c r="B11" s="66" t="s">
        <v>64</v>
      </c>
      <c r="C11" s="67"/>
      <c r="D11" s="67"/>
      <c r="E11" s="67"/>
      <c r="F11" s="67"/>
      <c r="G11" s="67"/>
      <c r="H11" s="58"/>
      <c r="I11" s="80" t="s">
        <v>25</v>
      </c>
      <c r="J11" s="56"/>
      <c r="K11" s="15">
        <v>7365</v>
      </c>
      <c r="L11" s="16">
        <v>7201</v>
      </c>
      <c r="M11" s="16">
        <f>K11-L11</f>
        <v>164</v>
      </c>
      <c r="N11" s="17">
        <f>ROUND(K11/L11*100,1)</f>
        <v>102.3</v>
      </c>
      <c r="O11" s="18"/>
      <c r="Q11" s="9" t="e">
        <f>#REF!-#REF!</f>
        <v>#REF!</v>
      </c>
      <c r="R11" s="10" t="e">
        <f>ROUND(#REF!/#REF!*100,1)</f>
        <v>#REF!</v>
      </c>
      <c r="S11" s="8"/>
    </row>
    <row r="12" spans="1:15" ht="13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 customHeight="1">
      <c r="A14" s="11"/>
      <c r="B14" s="11"/>
      <c r="C14" s="14" t="s">
        <v>86</v>
      </c>
      <c r="D14" s="11"/>
      <c r="E14" s="14" t="s">
        <v>62</v>
      </c>
      <c r="F14" s="14"/>
      <c r="G14" s="14"/>
      <c r="H14" s="14"/>
      <c r="I14" s="11"/>
      <c r="J14" s="11"/>
      <c r="K14" s="11"/>
      <c r="L14" s="11"/>
      <c r="M14" s="11"/>
      <c r="N14" s="11"/>
      <c r="O14" s="11"/>
    </row>
    <row r="15" spans="1:19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5" t="s">
        <v>65</v>
      </c>
      <c r="O15" s="45"/>
      <c r="R15" s="135" t="s">
        <v>65</v>
      </c>
      <c r="S15" s="135"/>
    </row>
    <row r="16" spans="1:19" ht="15" customHeight="1">
      <c r="A16" s="11"/>
      <c r="B16" s="19"/>
      <c r="C16" s="20"/>
      <c r="D16" s="20"/>
      <c r="E16" s="20"/>
      <c r="F16" s="21"/>
      <c r="G16" s="47" t="s">
        <v>0</v>
      </c>
      <c r="H16" s="47"/>
      <c r="I16" s="47"/>
      <c r="J16" s="22"/>
      <c r="K16" s="123" t="str">
        <f>K6</f>
        <v>平成30年9月30日
          現在</v>
      </c>
      <c r="L16" s="123" t="str">
        <f>L6</f>
        <v>平成30年4月1日
          現在</v>
      </c>
      <c r="M16" s="111" t="s">
        <v>20</v>
      </c>
      <c r="N16" s="112"/>
      <c r="O16" s="108" t="s">
        <v>21</v>
      </c>
      <c r="Q16" s="131" t="s">
        <v>20</v>
      </c>
      <c r="R16" s="132"/>
      <c r="S16" s="126" t="s">
        <v>21</v>
      </c>
    </row>
    <row r="17" spans="1:19" ht="14.25" customHeight="1">
      <c r="A17" s="11"/>
      <c r="B17" s="23"/>
      <c r="C17" s="24"/>
      <c r="D17" s="24"/>
      <c r="E17" s="24"/>
      <c r="F17" s="25"/>
      <c r="G17" s="95"/>
      <c r="H17" s="95"/>
      <c r="I17" s="95"/>
      <c r="J17" s="26"/>
      <c r="K17" s="124"/>
      <c r="L17" s="124"/>
      <c r="M17" s="113"/>
      <c r="N17" s="114"/>
      <c r="O17" s="109"/>
      <c r="Q17" s="133"/>
      <c r="R17" s="134"/>
      <c r="S17" s="127"/>
    </row>
    <row r="18" spans="1:19" ht="15" customHeight="1">
      <c r="A18" s="11"/>
      <c r="B18" s="96" t="s">
        <v>16</v>
      </c>
      <c r="C18" s="97"/>
      <c r="D18" s="97"/>
      <c r="E18" s="98"/>
      <c r="F18" s="24"/>
      <c r="G18" s="24"/>
      <c r="H18" s="24"/>
      <c r="I18" s="24"/>
      <c r="J18" s="27"/>
      <c r="K18" s="124"/>
      <c r="L18" s="124"/>
      <c r="M18" s="115" t="s">
        <v>63</v>
      </c>
      <c r="N18" s="12" t="s">
        <v>18</v>
      </c>
      <c r="O18" s="109"/>
      <c r="Q18" s="93" t="s">
        <v>63</v>
      </c>
      <c r="R18" s="6" t="s">
        <v>18</v>
      </c>
      <c r="S18" s="127"/>
    </row>
    <row r="19" spans="1:19" ht="15" customHeight="1">
      <c r="A19" s="11"/>
      <c r="B19" s="99"/>
      <c r="C19" s="100"/>
      <c r="D19" s="100"/>
      <c r="E19" s="101"/>
      <c r="F19" s="28"/>
      <c r="G19" s="28"/>
      <c r="H19" s="28"/>
      <c r="I19" s="28"/>
      <c r="J19" s="29"/>
      <c r="K19" s="130"/>
      <c r="L19" s="125"/>
      <c r="M19" s="125"/>
      <c r="N19" s="13" t="s">
        <v>19</v>
      </c>
      <c r="O19" s="110"/>
      <c r="Q19" s="129"/>
      <c r="R19" s="7" t="s">
        <v>19</v>
      </c>
      <c r="S19" s="128"/>
    </row>
    <row r="20" spans="1:19" s="3" customFormat="1" ht="24" customHeight="1">
      <c r="A20" s="14"/>
      <c r="B20" s="102" t="s">
        <v>31</v>
      </c>
      <c r="C20" s="103"/>
      <c r="D20" s="104"/>
      <c r="E20" s="80" t="s">
        <v>72</v>
      </c>
      <c r="F20" s="81"/>
      <c r="G20" s="81"/>
      <c r="H20" s="81"/>
      <c r="I20" s="81"/>
      <c r="J20" s="56"/>
      <c r="K20" s="15">
        <v>5330</v>
      </c>
      <c r="L20" s="16">
        <v>5208</v>
      </c>
      <c r="M20" s="16">
        <f>K20-L20</f>
        <v>122</v>
      </c>
      <c r="N20" s="17">
        <f>ROUND(K20/L20*100,1)</f>
        <v>102.3</v>
      </c>
      <c r="O20" s="18"/>
      <c r="Q20" s="9" t="e">
        <f>#REF!-#REF!</f>
        <v>#REF!</v>
      </c>
      <c r="R20" s="10" t="e">
        <f>ROUND(#REF!/#REF!*100,1)</f>
        <v>#REF!</v>
      </c>
      <c r="S20" s="8"/>
    </row>
    <row r="21" spans="1:19" s="3" customFormat="1" ht="24" customHeight="1">
      <c r="A21" s="14"/>
      <c r="B21" s="105"/>
      <c r="C21" s="106"/>
      <c r="D21" s="107"/>
      <c r="E21" s="80" t="s">
        <v>32</v>
      </c>
      <c r="F21" s="81"/>
      <c r="G21" s="81"/>
      <c r="H21" s="81"/>
      <c r="I21" s="81"/>
      <c r="J21" s="56"/>
      <c r="K21" s="15">
        <v>2014</v>
      </c>
      <c r="L21" s="16">
        <v>1972</v>
      </c>
      <c r="M21" s="16">
        <f aca="true" t="shared" si="0" ref="M21:M26">K21-L21</f>
        <v>42</v>
      </c>
      <c r="N21" s="17">
        <f aca="true" t="shared" si="1" ref="N21:N26">ROUND(K21/L21*100,1)</f>
        <v>102.1</v>
      </c>
      <c r="O21" s="18"/>
      <c r="Q21" s="9" t="e">
        <f>#REF!-#REF!</f>
        <v>#REF!</v>
      </c>
      <c r="R21" s="10" t="e">
        <f>ROUND(#REF!/#REF!*100,1)</f>
        <v>#REF!</v>
      </c>
      <c r="S21" s="8"/>
    </row>
    <row r="22" spans="1:19" s="3" customFormat="1" ht="24" customHeight="1">
      <c r="A22" s="14"/>
      <c r="B22" s="66" t="s">
        <v>67</v>
      </c>
      <c r="C22" s="67"/>
      <c r="D22" s="67"/>
      <c r="E22" s="67"/>
      <c r="F22" s="67"/>
      <c r="G22" s="67"/>
      <c r="H22" s="67"/>
      <c r="I22" s="67"/>
      <c r="J22" s="58"/>
      <c r="K22" s="15">
        <v>6</v>
      </c>
      <c r="L22" s="16">
        <v>6</v>
      </c>
      <c r="M22" s="16">
        <f t="shared" si="0"/>
        <v>0</v>
      </c>
      <c r="N22" s="17">
        <f t="shared" si="1"/>
        <v>100</v>
      </c>
      <c r="O22" s="18"/>
      <c r="Q22" s="9" t="e">
        <f>#REF!-#REF!</f>
        <v>#REF!</v>
      </c>
      <c r="R22" s="10" t="e">
        <f>ROUND(#REF!/#REF!*100,1)</f>
        <v>#REF!</v>
      </c>
      <c r="S22" s="8"/>
    </row>
    <row r="23" spans="1:19" s="3" customFormat="1" ht="24" customHeight="1">
      <c r="A23" s="14"/>
      <c r="B23" s="66" t="s">
        <v>68</v>
      </c>
      <c r="C23" s="67"/>
      <c r="D23" s="67"/>
      <c r="E23" s="67"/>
      <c r="F23" s="67"/>
      <c r="G23" s="67"/>
      <c r="H23" s="67"/>
      <c r="I23" s="67"/>
      <c r="J23" s="58"/>
      <c r="K23" s="15">
        <v>7</v>
      </c>
      <c r="L23" s="16">
        <v>7</v>
      </c>
      <c r="M23" s="16">
        <f t="shared" si="0"/>
        <v>0</v>
      </c>
      <c r="N23" s="17">
        <f t="shared" si="1"/>
        <v>100</v>
      </c>
      <c r="O23" s="18"/>
      <c r="Q23" s="9" t="e">
        <f>#REF!-#REF!</f>
        <v>#REF!</v>
      </c>
      <c r="R23" s="10" t="e">
        <f>ROUND(#REF!/#REF!*100,1)</f>
        <v>#REF!</v>
      </c>
      <c r="S23" s="8"/>
    </row>
    <row r="24" spans="1:19" s="3" customFormat="1" ht="24" customHeight="1">
      <c r="A24" s="14"/>
      <c r="B24" s="66" t="s">
        <v>69</v>
      </c>
      <c r="C24" s="67"/>
      <c r="D24" s="67"/>
      <c r="E24" s="67"/>
      <c r="F24" s="67"/>
      <c r="G24" s="67"/>
      <c r="H24" s="67"/>
      <c r="I24" s="67"/>
      <c r="J24" s="58"/>
      <c r="K24" s="15">
        <v>2</v>
      </c>
      <c r="L24" s="16">
        <v>2</v>
      </c>
      <c r="M24" s="16">
        <f t="shared" si="0"/>
        <v>0</v>
      </c>
      <c r="N24" s="17">
        <f t="shared" si="1"/>
        <v>100</v>
      </c>
      <c r="O24" s="18"/>
      <c r="Q24" s="9" t="e">
        <f>#REF!-#REF!</f>
        <v>#REF!</v>
      </c>
      <c r="R24" s="10" t="e">
        <f>ROUND(#REF!/#REF!*100,1)</f>
        <v>#REF!</v>
      </c>
      <c r="S24" s="8"/>
    </row>
    <row r="25" spans="1:19" s="3" customFormat="1" ht="24" customHeight="1">
      <c r="A25" s="14"/>
      <c r="B25" s="66" t="s">
        <v>70</v>
      </c>
      <c r="C25" s="67"/>
      <c r="D25" s="67"/>
      <c r="E25" s="67"/>
      <c r="F25" s="67"/>
      <c r="G25" s="67"/>
      <c r="H25" s="67"/>
      <c r="I25" s="67"/>
      <c r="J25" s="58"/>
      <c r="K25" s="15">
        <v>6</v>
      </c>
      <c r="L25" s="16">
        <v>6</v>
      </c>
      <c r="M25" s="16">
        <f t="shared" si="0"/>
        <v>0</v>
      </c>
      <c r="N25" s="17">
        <f t="shared" si="1"/>
        <v>100</v>
      </c>
      <c r="O25" s="18"/>
      <c r="Q25" s="9" t="e">
        <f>#REF!-#REF!</f>
        <v>#REF!</v>
      </c>
      <c r="R25" s="10" t="e">
        <f>ROUND(#REF!/#REF!*100,1)</f>
        <v>#REF!</v>
      </c>
      <c r="S25" s="8"/>
    </row>
    <row r="26" spans="1:19" s="3" customFormat="1" ht="24" customHeight="1">
      <c r="A26" s="14"/>
      <c r="B26" s="80" t="s">
        <v>17</v>
      </c>
      <c r="C26" s="81"/>
      <c r="D26" s="81"/>
      <c r="E26" s="81"/>
      <c r="F26" s="81"/>
      <c r="G26" s="81"/>
      <c r="H26" s="81"/>
      <c r="I26" s="81"/>
      <c r="J26" s="56"/>
      <c r="K26" s="15">
        <f>SUM(K20:K25)</f>
        <v>7365</v>
      </c>
      <c r="L26" s="15">
        <f>SUM(L20:L25)</f>
        <v>7201</v>
      </c>
      <c r="M26" s="16">
        <f t="shared" si="0"/>
        <v>164</v>
      </c>
      <c r="N26" s="17">
        <f t="shared" si="1"/>
        <v>102.3</v>
      </c>
      <c r="O26" s="18"/>
      <c r="Q26" s="9" t="e">
        <f>#REF!-#REF!</f>
        <v>#REF!</v>
      </c>
      <c r="R26" s="10" t="e">
        <f>ROUND(#REF!/#REF!*100,1)</f>
        <v>#REF!</v>
      </c>
      <c r="S26" s="8"/>
    </row>
    <row r="27" spans="1:15" ht="18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ht="18" customHeight="1"/>
    <row r="30" spans="18:19" ht="13.5">
      <c r="R30" s="135" t="s">
        <v>65</v>
      </c>
      <c r="S30" s="135"/>
    </row>
    <row r="31" spans="17:19" ht="13.5" customHeight="1">
      <c r="Q31" s="131" t="s">
        <v>20</v>
      </c>
      <c r="R31" s="132"/>
      <c r="S31" s="126" t="s">
        <v>21</v>
      </c>
    </row>
    <row r="32" spans="17:19" ht="13.5">
      <c r="Q32" s="133"/>
      <c r="R32" s="134"/>
      <c r="S32" s="127"/>
    </row>
    <row r="33" spans="17:19" ht="13.5" customHeight="1">
      <c r="Q33" s="93" t="s">
        <v>63</v>
      </c>
      <c r="R33" s="6" t="s">
        <v>18</v>
      </c>
      <c r="S33" s="127"/>
    </row>
    <row r="34" spans="17:19" ht="13.5">
      <c r="Q34" s="129"/>
      <c r="R34" s="7" t="s">
        <v>19</v>
      </c>
      <c r="S34" s="128"/>
    </row>
    <row r="35" spans="17:19" ht="24" customHeight="1">
      <c r="Q35" s="9" t="e">
        <f>#REF!-#REF!</f>
        <v>#REF!</v>
      </c>
      <c r="R35" s="10" t="e">
        <f>ROUND(#REF!/#REF!*100,1)</f>
        <v>#REF!</v>
      </c>
      <c r="S35" s="8"/>
    </row>
    <row r="36" spans="17:19" ht="24" customHeight="1">
      <c r="Q36" s="9" t="e">
        <f>#REF!-#REF!</f>
        <v>#REF!</v>
      </c>
      <c r="R36" s="10" t="e">
        <f>ROUND(#REF!/#REF!*100,1)</f>
        <v>#REF!</v>
      </c>
      <c r="S36" s="8"/>
    </row>
    <row r="37" spans="17:19" ht="24" customHeight="1">
      <c r="Q37" s="9" t="e">
        <f>#REF!-#REF!</f>
        <v>#REF!</v>
      </c>
      <c r="R37" s="10" t="e">
        <f>ROUND(#REF!/#REF!*100,1)</f>
        <v>#REF!</v>
      </c>
      <c r="S37" s="8"/>
    </row>
    <row r="38" spans="17:19" ht="24" customHeight="1">
      <c r="Q38" s="9" t="e">
        <f>#REF!-#REF!</f>
        <v>#REF!</v>
      </c>
      <c r="R38" s="10" t="e">
        <f>ROUND(#REF!/#REF!*100,1)</f>
        <v>#REF!</v>
      </c>
      <c r="S38" s="8"/>
    </row>
    <row r="39" spans="14:19" ht="24" customHeight="1">
      <c r="N39" s="1"/>
      <c r="Q39" s="9" t="e">
        <f>#REF!-#REF!</f>
        <v>#REF!</v>
      </c>
      <c r="R39" s="10" t="e">
        <f>ROUND(#REF!/#REF!*100,1)</f>
        <v>#REF!</v>
      </c>
      <c r="S39" s="8"/>
    </row>
    <row r="40" spans="17:19" ht="24" customHeight="1">
      <c r="Q40" s="9" t="e">
        <f>#REF!-#REF!</f>
        <v>#REF!</v>
      </c>
      <c r="R40" s="10" t="e">
        <f>ROUND(#REF!/#REF!*100,1)</f>
        <v>#REF!</v>
      </c>
      <c r="S40" s="8"/>
    </row>
    <row r="41" spans="17:19" ht="24" customHeight="1">
      <c r="Q41" s="9" t="e">
        <f>#REF!-#REF!</f>
        <v>#REF!</v>
      </c>
      <c r="R41" s="10" t="e">
        <f>ROUND(#REF!/#REF!*100,1)</f>
        <v>#REF!</v>
      </c>
      <c r="S41" s="8"/>
    </row>
  </sheetData>
  <sheetProtection/>
  <mergeCells count="38">
    <mergeCell ref="R30:S30"/>
    <mergeCell ref="Q31:R32"/>
    <mergeCell ref="S31:S34"/>
    <mergeCell ref="Q33:Q34"/>
    <mergeCell ref="B6:H9"/>
    <mergeCell ref="B10:H10"/>
    <mergeCell ref="B11:H11"/>
    <mergeCell ref="I10:J10"/>
    <mergeCell ref="R15:S15"/>
    <mergeCell ref="Q16:R17"/>
    <mergeCell ref="S16:S19"/>
    <mergeCell ref="Q18:Q19"/>
    <mergeCell ref="O16:O19"/>
    <mergeCell ref="M16:N17"/>
    <mergeCell ref="K16:K19"/>
    <mergeCell ref="L6:L9"/>
    <mergeCell ref="K6:K9"/>
    <mergeCell ref="M18:M19"/>
    <mergeCell ref="Q6:R7"/>
    <mergeCell ref="S6:S9"/>
    <mergeCell ref="B24:J24"/>
    <mergeCell ref="B23:J23"/>
    <mergeCell ref="N15:O15"/>
    <mergeCell ref="O6:O9"/>
    <mergeCell ref="M6:N7"/>
    <mergeCell ref="M8:M9"/>
    <mergeCell ref="I6:J9"/>
    <mergeCell ref="L16:L19"/>
    <mergeCell ref="Q8:Q9"/>
    <mergeCell ref="B26:J26"/>
    <mergeCell ref="G16:I17"/>
    <mergeCell ref="B18:E19"/>
    <mergeCell ref="E20:J20"/>
    <mergeCell ref="E21:J21"/>
    <mergeCell ref="B20:D21"/>
    <mergeCell ref="B22:J22"/>
    <mergeCell ref="I11:J11"/>
    <mergeCell ref="B25:J25"/>
  </mergeCells>
  <printOptions/>
  <pageMargins left="0.62" right="0.43" top="0.89" bottom="0.76" header="0.512" footer="0.512"/>
  <pageSetup horizontalDpi="600" verticalDpi="600" orientation="portrait" paperSize="9" scale="94" r:id="rId2"/>
  <colBreaks count="1" manualBreakCount="1">
    <brk id="15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水野　寛文</cp:lastModifiedBy>
  <cp:lastPrinted>2018-11-26T06:22:17Z</cp:lastPrinted>
  <dcterms:created xsi:type="dcterms:W3CDTF">2001-11-22T06:56:26Z</dcterms:created>
  <dcterms:modified xsi:type="dcterms:W3CDTF">2019-01-07T00:30:00Z</dcterms:modified>
  <cp:category/>
  <cp:version/>
  <cp:contentType/>
  <cp:contentStatus/>
</cp:coreProperties>
</file>