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030" windowHeight="12690" tabRatio="596" activeTab="0"/>
  </bookViews>
  <sheets>
    <sheet name="収益" sheetId="1" r:id="rId1"/>
    <sheet name="資本" sheetId="2" r:id="rId2"/>
    <sheet name="業務" sheetId="3" r:id="rId3"/>
  </sheets>
  <definedNames>
    <definedName name="_xlnm.Print_Area" localSheetId="1">'資本'!$A$1:$N$32</definedName>
    <definedName name="_xlnm.Print_Area" localSheetId="0">'収益'!$A$3:$N$42</definedName>
  </definedNames>
  <calcPr fullCalcOnLoad="1"/>
</workbook>
</file>

<file path=xl/sharedStrings.xml><?xml version="1.0" encoding="utf-8"?>
<sst xmlns="http://schemas.openxmlformats.org/spreadsheetml/2006/main" count="111" uniqueCount="90">
  <si>
    <t>区分</t>
  </si>
  <si>
    <t>営業収益</t>
  </si>
  <si>
    <t>営業外収益</t>
  </si>
  <si>
    <t>特別利益</t>
  </si>
  <si>
    <t>営業費用</t>
  </si>
  <si>
    <t>営業外費用</t>
  </si>
  <si>
    <t>特別損失</t>
  </si>
  <si>
    <t>（単位　円）</t>
  </si>
  <si>
    <t>給水収益</t>
  </si>
  <si>
    <t>その他の営業収益</t>
  </si>
  <si>
    <t>原水及び浄水費</t>
  </si>
  <si>
    <t>配水及び給水費</t>
  </si>
  <si>
    <t>業務費</t>
  </si>
  <si>
    <t>総係費</t>
  </si>
  <si>
    <t>減価償却費</t>
  </si>
  <si>
    <t>資産減耗費</t>
  </si>
  <si>
    <t>その他営業費用</t>
  </si>
  <si>
    <t>雑支出</t>
  </si>
  <si>
    <t>雑収益</t>
  </si>
  <si>
    <t>過年度損益修正益</t>
  </si>
  <si>
    <t>口径</t>
  </si>
  <si>
    <t>用途別</t>
  </si>
  <si>
    <t>湯　屋　用</t>
  </si>
  <si>
    <t>集　合　用</t>
  </si>
  <si>
    <t>合　　　　計</t>
  </si>
  <si>
    <t>対比</t>
  </si>
  <si>
    <t>（％）</t>
  </si>
  <si>
    <t>比　　　　　較</t>
  </si>
  <si>
    <t>区　　　分</t>
  </si>
  <si>
    <t>区　　　　　　　　分</t>
  </si>
  <si>
    <t>受取利息及び配当金</t>
  </si>
  <si>
    <t>合　　　　　　　　計</t>
  </si>
  <si>
    <t>支払利息及び企業債取扱諸費</t>
  </si>
  <si>
    <t>過年度損益修正損</t>
  </si>
  <si>
    <t>○　業　務　量</t>
  </si>
  <si>
    <t>有収率</t>
  </si>
  <si>
    <t>県水受水分</t>
  </si>
  <si>
    <t>総配水量</t>
  </si>
  <si>
    <t>（％）</t>
  </si>
  <si>
    <t>備　　考</t>
  </si>
  <si>
    <t>備　　考</t>
  </si>
  <si>
    <t>（収益的収入）</t>
  </si>
  <si>
    <t>予算執行額</t>
  </si>
  <si>
    <t>予算残額</t>
  </si>
  <si>
    <t>他会計補助金</t>
  </si>
  <si>
    <t>消費税還付金</t>
  </si>
  <si>
    <t>（収益的支出）</t>
  </si>
  <si>
    <t>予備費</t>
  </si>
  <si>
    <t>消費税</t>
  </si>
  <si>
    <t>工事負担金</t>
  </si>
  <si>
    <t>分担金</t>
  </si>
  <si>
    <t>固定資産売却代金</t>
  </si>
  <si>
    <t>国庫補助金</t>
  </si>
  <si>
    <t>（資本的収入）</t>
  </si>
  <si>
    <t>（資本的支出）</t>
  </si>
  <si>
    <t>建設改良費</t>
  </si>
  <si>
    <t>建設費</t>
  </si>
  <si>
    <t>固定資産購入費</t>
  </si>
  <si>
    <t>企業債償還金</t>
  </si>
  <si>
    <t>（㎥）</t>
  </si>
  <si>
    <t>過年度返還金</t>
  </si>
  <si>
    <t>予算執行率（％）</t>
  </si>
  <si>
    <t>給水量</t>
  </si>
  <si>
    <t>（㎥）</t>
  </si>
  <si>
    <t>増減</t>
  </si>
  <si>
    <t>口径別給水戸数</t>
  </si>
  <si>
    <t>（単位　戸）</t>
  </si>
  <si>
    <t>一般用</t>
  </si>
  <si>
    <t>１３ｍｍ</t>
  </si>
  <si>
    <t>２０ｍｍ</t>
  </si>
  <si>
    <t>２５ｍｍ</t>
  </si>
  <si>
    <t>４０ｍｍ</t>
  </si>
  <si>
    <t>５０ｍｍ</t>
  </si>
  <si>
    <t>１００ｍｍ</t>
  </si>
  <si>
    <t>７５ｍｍ</t>
  </si>
  <si>
    <t>企業債</t>
  </si>
  <si>
    <t>長期前受金戻入</t>
  </si>
  <si>
    <t>その他特別損失</t>
  </si>
  <si>
    <t>県補助金</t>
  </si>
  <si>
    <r>
      <t>〇　令和</t>
    </r>
    <r>
      <rPr>
        <sz val="11"/>
        <color indexed="10"/>
        <rFont val="ＭＳ 明朝"/>
        <family val="1"/>
      </rPr>
      <t>元</t>
    </r>
    <r>
      <rPr>
        <sz val="11"/>
        <rFont val="ＭＳ 明朝"/>
        <family val="1"/>
      </rPr>
      <t>年度</t>
    </r>
    <r>
      <rPr>
        <sz val="11"/>
        <color indexed="8"/>
        <rFont val="ＭＳ 明朝"/>
        <family val="1"/>
      </rPr>
      <t>上半期</t>
    </r>
    <r>
      <rPr>
        <sz val="11"/>
        <rFont val="ＭＳ 明朝"/>
        <family val="1"/>
      </rPr>
      <t>津島市上水道事業会計予算執行状況</t>
    </r>
  </si>
  <si>
    <r>
      <t>（１）　収益的収入及び支出【令和</t>
    </r>
    <r>
      <rPr>
        <sz val="11"/>
        <color indexed="10"/>
        <rFont val="ＭＳ 明朝"/>
        <family val="1"/>
      </rPr>
      <t>元</t>
    </r>
    <r>
      <rPr>
        <sz val="11"/>
        <rFont val="ＭＳ 明朝"/>
        <family val="1"/>
      </rPr>
      <t>年９月30日現在】</t>
    </r>
  </si>
  <si>
    <r>
      <t>令和</t>
    </r>
    <r>
      <rPr>
        <sz val="11"/>
        <color indexed="10"/>
        <rFont val="ＭＳ 明朝"/>
        <family val="1"/>
      </rPr>
      <t>元</t>
    </r>
    <r>
      <rPr>
        <sz val="11"/>
        <rFont val="ＭＳ 明朝"/>
        <family val="1"/>
      </rPr>
      <t>年度
予算現額</t>
    </r>
  </si>
  <si>
    <r>
      <t>（２）　資本的収入及び支出【令和</t>
    </r>
    <r>
      <rPr>
        <sz val="11"/>
        <color indexed="10"/>
        <rFont val="ＭＳ 明朝"/>
        <family val="1"/>
      </rPr>
      <t>元</t>
    </r>
    <r>
      <rPr>
        <sz val="11"/>
        <rFont val="ＭＳ 明朝"/>
        <family val="1"/>
      </rPr>
      <t>年９月30日現在】</t>
    </r>
  </si>
  <si>
    <r>
      <t>令和</t>
    </r>
    <r>
      <rPr>
        <sz val="11"/>
        <color indexed="10"/>
        <rFont val="ＭＳ 明朝"/>
        <family val="1"/>
      </rPr>
      <t>元</t>
    </r>
    <r>
      <rPr>
        <sz val="11"/>
        <rFont val="ＭＳ 明朝"/>
        <family val="1"/>
      </rPr>
      <t>年度
予算現額</t>
    </r>
  </si>
  <si>
    <t>４月～５月</t>
  </si>
  <si>
    <t>６月～７月</t>
  </si>
  <si>
    <t>８月～９月</t>
  </si>
  <si>
    <r>
      <t>令和</t>
    </r>
    <r>
      <rPr>
        <sz val="11"/>
        <color indexed="10"/>
        <rFont val="ＭＳ 明朝"/>
        <family val="1"/>
      </rPr>
      <t>元</t>
    </r>
    <r>
      <rPr>
        <sz val="11"/>
        <rFont val="ＭＳ 明朝"/>
        <family val="1"/>
      </rPr>
      <t>年9月30日現在</t>
    </r>
  </si>
  <si>
    <r>
      <rPr>
        <sz val="11"/>
        <color indexed="10"/>
        <rFont val="ＭＳ 明朝"/>
        <family val="1"/>
      </rPr>
      <t>平成31</t>
    </r>
    <r>
      <rPr>
        <sz val="11"/>
        <rFont val="ＭＳ 明朝"/>
        <family val="1"/>
      </rPr>
      <t>年4月1日現在</t>
    </r>
  </si>
  <si>
    <r>
      <t>配水量及び給水量　【</t>
    </r>
    <r>
      <rPr>
        <sz val="11"/>
        <color indexed="10"/>
        <rFont val="ＭＳ 明朝"/>
        <family val="1"/>
      </rPr>
      <t>平成31</t>
    </r>
    <r>
      <rPr>
        <sz val="11"/>
        <color indexed="8"/>
        <rFont val="ＭＳ 明朝"/>
        <family val="1"/>
      </rPr>
      <t>年</t>
    </r>
    <r>
      <rPr>
        <sz val="11"/>
        <rFont val="ＭＳ 明朝"/>
        <family val="1"/>
      </rPr>
      <t>４月１日から令和</t>
    </r>
    <r>
      <rPr>
        <sz val="11"/>
        <color indexed="10"/>
        <rFont val="ＭＳ 明朝"/>
        <family val="1"/>
      </rPr>
      <t>元</t>
    </r>
    <r>
      <rPr>
        <sz val="11"/>
        <rFont val="ＭＳ 明朝"/>
        <family val="1"/>
      </rPr>
      <t>年９月30日まで】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</si>
</sst>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  <numFmt numFmtId="195" formatCode="[&lt;=999]000;000\-00"/>
  </numFmts>
  <fonts count="44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top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187" fontId="0" fillId="0" borderId="1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0" xfId="0" applyAlignment="1">
      <alignment/>
    </xf>
    <xf numFmtId="0" fontId="0" fillId="0" borderId="12" xfId="0" applyBorder="1" applyAlignment="1">
      <alignment horizontal="right" vertical="center"/>
    </xf>
    <xf numFmtId="182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82" fontId="42" fillId="0" borderId="16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190" fontId="0" fillId="0" borderId="16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176" fontId="43" fillId="0" borderId="22" xfId="0" applyNumberFormat="1" applyFont="1" applyBorder="1" applyAlignment="1">
      <alignment vertical="center"/>
    </xf>
    <xf numFmtId="187" fontId="43" fillId="0" borderId="22" xfId="0" applyNumberFormat="1" applyFont="1" applyBorder="1" applyAlignment="1">
      <alignment vertical="center"/>
    </xf>
    <xf numFmtId="176" fontId="42" fillId="0" borderId="22" xfId="0" applyNumberFormat="1" applyFont="1" applyBorder="1" applyAlignment="1">
      <alignment vertical="center"/>
    </xf>
    <xf numFmtId="182" fontId="43" fillId="0" borderId="16" xfId="0" applyNumberFormat="1" applyFont="1" applyFill="1" applyBorder="1" applyAlignment="1">
      <alignment vertical="center"/>
    </xf>
    <xf numFmtId="182" fontId="43" fillId="0" borderId="16" xfId="0" applyNumberFormat="1" applyFont="1" applyBorder="1" applyAlignment="1">
      <alignment vertical="center"/>
    </xf>
    <xf numFmtId="190" fontId="43" fillId="0" borderId="16" xfId="0" applyNumberFormat="1" applyFont="1" applyBorder="1" applyAlignment="1">
      <alignment horizontal="center" vertical="center"/>
    </xf>
    <xf numFmtId="182" fontId="42" fillId="0" borderId="16" xfId="0" applyNumberFormat="1" applyFont="1" applyFill="1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distributed" vertical="top" wrapText="1"/>
    </xf>
    <xf numFmtId="0" fontId="0" fillId="0" borderId="12" xfId="0" applyBorder="1" applyAlignment="1">
      <alignment horizontal="distributed" vertical="top" wrapText="1"/>
    </xf>
    <xf numFmtId="0" fontId="0" fillId="0" borderId="23" xfId="0" applyBorder="1" applyAlignment="1">
      <alignment horizontal="distributed" vertical="top" wrapText="1"/>
    </xf>
    <xf numFmtId="0" fontId="0" fillId="0" borderId="18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15" xfId="0" applyBorder="1" applyAlignment="1">
      <alignment horizontal="distributed" vertical="top" wrapText="1"/>
    </xf>
    <xf numFmtId="0" fontId="0" fillId="0" borderId="21" xfId="0" applyBorder="1" applyAlignment="1">
      <alignment horizontal="distributed" vertical="top"/>
    </xf>
    <xf numFmtId="0" fontId="0" fillId="0" borderId="12" xfId="0" applyBorder="1" applyAlignment="1">
      <alignment horizontal="distributed" vertical="top"/>
    </xf>
    <xf numFmtId="0" fontId="0" fillId="0" borderId="23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10" xfId="0" applyBorder="1" applyAlignment="1">
      <alignment horizontal="distributed" vertical="top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0" fillId="0" borderId="1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N43"/>
  <sheetViews>
    <sheetView tabSelected="1" zoomScaleSheetLayoutView="100" zoomScalePageLayoutView="0" workbookViewId="0" topLeftCell="A1">
      <selection activeCell="M9" sqref="M9"/>
    </sheetView>
  </sheetViews>
  <sheetFormatPr defaultColWidth="8.796875" defaultRowHeight="14.25"/>
  <cols>
    <col min="1" max="4" width="2.699218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3" width="15.19921875" style="0" customWidth="1"/>
    <col min="14" max="14" width="10" style="0" customWidth="1"/>
  </cols>
  <sheetData>
    <row r="3" spans="2:10" ht="13.5">
      <c r="B3" s="7" t="s">
        <v>79</v>
      </c>
      <c r="C3" s="7"/>
      <c r="D3" s="29"/>
      <c r="E3" s="29"/>
      <c r="F3" s="29"/>
      <c r="G3" s="29"/>
      <c r="H3" s="29"/>
      <c r="I3" s="29"/>
      <c r="J3" s="29"/>
    </row>
    <row r="4" ht="15" customHeight="1">
      <c r="C4" t="s">
        <v>80</v>
      </c>
    </row>
    <row r="5" spans="3:14" ht="15" customHeight="1">
      <c r="C5" t="s">
        <v>41</v>
      </c>
      <c r="M5" s="57" t="s">
        <v>7</v>
      </c>
      <c r="N5" s="57"/>
    </row>
    <row r="6" spans="1:14" ht="15" customHeight="1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5" t="s">
        <v>81</v>
      </c>
      <c r="L6" s="53" t="s">
        <v>42</v>
      </c>
      <c r="M6" s="55" t="s">
        <v>43</v>
      </c>
      <c r="N6" s="55" t="s">
        <v>61</v>
      </c>
    </row>
    <row r="7" spans="1:14" ht="1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6"/>
      <c r="L7" s="53"/>
      <c r="M7" s="58"/>
      <c r="N7" s="58"/>
    </row>
    <row r="8" spans="1:14" s="2" customFormat="1" ht="21" customHeight="1">
      <c r="A8" s="49" t="s">
        <v>1</v>
      </c>
      <c r="B8" s="50"/>
      <c r="C8" s="50"/>
      <c r="D8" s="51"/>
      <c r="E8" s="53"/>
      <c r="F8" s="53"/>
      <c r="G8" s="53"/>
      <c r="H8" s="53"/>
      <c r="I8" s="53"/>
      <c r="J8" s="54"/>
      <c r="K8" s="39">
        <f>SUM(K9:K10)</f>
        <v>1245074000</v>
      </c>
      <c r="L8" s="39">
        <f>SUM(L9:L10)</f>
        <v>616421939</v>
      </c>
      <c r="M8" s="39">
        <f>K8-L8</f>
        <v>628652061</v>
      </c>
      <c r="N8" s="40">
        <f>ROUND(L8/K8*100,1)</f>
        <v>49.5</v>
      </c>
    </row>
    <row r="9" spans="1:14" s="2" customFormat="1" ht="21" customHeight="1">
      <c r="A9" s="23"/>
      <c r="B9" s="24"/>
      <c r="C9" s="24"/>
      <c r="D9" s="25"/>
      <c r="E9" s="52" t="s">
        <v>8</v>
      </c>
      <c r="F9" s="52"/>
      <c r="G9" s="52"/>
      <c r="H9" s="52"/>
      <c r="I9" s="52"/>
      <c r="J9" s="52"/>
      <c r="K9" s="38">
        <v>1239447000</v>
      </c>
      <c r="L9" s="38">
        <v>613533740</v>
      </c>
      <c r="M9" s="39">
        <f aca="true" t="shared" si="0" ref="M9:M19">K9-L9</f>
        <v>625913260</v>
      </c>
      <c r="N9" s="40">
        <f aca="true" t="shared" si="1" ref="N9:N19">ROUND(L9/K9*100,1)</f>
        <v>49.5</v>
      </c>
    </row>
    <row r="10" spans="1:14" s="2" customFormat="1" ht="21" customHeight="1">
      <c r="A10" s="26"/>
      <c r="B10" s="27"/>
      <c r="C10" s="27"/>
      <c r="D10" s="28"/>
      <c r="E10" s="52" t="s">
        <v>9</v>
      </c>
      <c r="F10" s="52"/>
      <c r="G10" s="52"/>
      <c r="H10" s="52"/>
      <c r="I10" s="52"/>
      <c r="J10" s="52"/>
      <c r="K10" s="38">
        <v>5627000</v>
      </c>
      <c r="L10" s="38">
        <v>2888199</v>
      </c>
      <c r="M10" s="39">
        <f t="shared" si="0"/>
        <v>2738801</v>
      </c>
      <c r="N10" s="40">
        <f t="shared" si="1"/>
        <v>51.3</v>
      </c>
    </row>
    <row r="11" spans="1:14" s="2" customFormat="1" ht="21" customHeight="1">
      <c r="A11" s="49" t="s">
        <v>2</v>
      </c>
      <c r="B11" s="50"/>
      <c r="C11" s="50"/>
      <c r="D11" s="51"/>
      <c r="E11" s="52"/>
      <c r="F11" s="52"/>
      <c r="G11" s="52"/>
      <c r="H11" s="52"/>
      <c r="I11" s="52"/>
      <c r="J11" s="52"/>
      <c r="K11" s="39">
        <f>SUM(K12:K16)</f>
        <v>118978000</v>
      </c>
      <c r="L11" s="39">
        <f>SUM(L12:L16)</f>
        <v>3228149</v>
      </c>
      <c r="M11" s="39">
        <f t="shared" si="0"/>
        <v>115749851</v>
      </c>
      <c r="N11" s="40">
        <f t="shared" si="1"/>
        <v>2.7</v>
      </c>
    </row>
    <row r="12" spans="1:14" s="2" customFormat="1" ht="21" customHeight="1">
      <c r="A12" s="16"/>
      <c r="B12" s="12"/>
      <c r="C12" s="12"/>
      <c r="D12" s="13"/>
      <c r="E12" s="60" t="s">
        <v>30</v>
      </c>
      <c r="F12" s="60"/>
      <c r="G12" s="60"/>
      <c r="H12" s="60"/>
      <c r="I12" s="60"/>
      <c r="J12" s="60"/>
      <c r="K12" s="38">
        <v>80000</v>
      </c>
      <c r="L12" s="38">
        <v>38393</v>
      </c>
      <c r="M12" s="39">
        <f t="shared" si="0"/>
        <v>41607</v>
      </c>
      <c r="N12" s="40">
        <f t="shared" si="1"/>
        <v>48</v>
      </c>
    </row>
    <row r="13" spans="1:14" s="2" customFormat="1" ht="21" customHeight="1">
      <c r="A13" s="16"/>
      <c r="B13" s="12"/>
      <c r="C13" s="12"/>
      <c r="D13" s="13"/>
      <c r="E13" s="52" t="s">
        <v>44</v>
      </c>
      <c r="F13" s="52"/>
      <c r="G13" s="52"/>
      <c r="H13" s="52"/>
      <c r="I13" s="52"/>
      <c r="J13" s="52"/>
      <c r="K13" s="38">
        <v>720000</v>
      </c>
      <c r="L13" s="38">
        <v>0</v>
      </c>
      <c r="M13" s="39">
        <f t="shared" si="0"/>
        <v>720000</v>
      </c>
      <c r="N13" s="40">
        <f t="shared" si="1"/>
        <v>0</v>
      </c>
    </row>
    <row r="14" spans="1:14" s="2" customFormat="1" ht="21" customHeight="1">
      <c r="A14" s="16"/>
      <c r="B14" s="12"/>
      <c r="C14" s="12"/>
      <c r="D14" s="13"/>
      <c r="E14" s="52" t="s">
        <v>45</v>
      </c>
      <c r="F14" s="52"/>
      <c r="G14" s="52"/>
      <c r="H14" s="52"/>
      <c r="I14" s="52"/>
      <c r="J14" s="52"/>
      <c r="K14" s="38">
        <v>29482000</v>
      </c>
      <c r="L14" s="38">
        <v>0</v>
      </c>
      <c r="M14" s="39">
        <f t="shared" si="0"/>
        <v>29482000</v>
      </c>
      <c r="N14" s="40">
        <f t="shared" si="1"/>
        <v>0</v>
      </c>
    </row>
    <row r="15" spans="1:14" s="2" customFormat="1" ht="21" customHeight="1">
      <c r="A15" s="16"/>
      <c r="B15" s="12"/>
      <c r="C15" s="12"/>
      <c r="D15" s="13"/>
      <c r="E15" s="52" t="s">
        <v>76</v>
      </c>
      <c r="F15" s="52"/>
      <c r="G15" s="52"/>
      <c r="H15" s="52"/>
      <c r="I15" s="52"/>
      <c r="J15" s="52"/>
      <c r="K15" s="38">
        <v>82323000</v>
      </c>
      <c r="L15" s="38">
        <v>0</v>
      </c>
      <c r="M15" s="39">
        <f t="shared" si="0"/>
        <v>82323000</v>
      </c>
      <c r="N15" s="40">
        <f t="shared" si="1"/>
        <v>0</v>
      </c>
    </row>
    <row r="16" spans="1:14" s="2" customFormat="1" ht="21" customHeight="1">
      <c r="A16" s="17"/>
      <c r="B16" s="20"/>
      <c r="C16" s="20"/>
      <c r="D16" s="14"/>
      <c r="E16" s="52" t="s">
        <v>18</v>
      </c>
      <c r="F16" s="52"/>
      <c r="G16" s="52"/>
      <c r="H16" s="52"/>
      <c r="I16" s="52"/>
      <c r="J16" s="52"/>
      <c r="K16" s="38">
        <v>6373000</v>
      </c>
      <c r="L16" s="38">
        <v>3189756</v>
      </c>
      <c r="M16" s="39">
        <f t="shared" si="0"/>
        <v>3183244</v>
      </c>
      <c r="N16" s="40">
        <f t="shared" si="1"/>
        <v>50.1</v>
      </c>
    </row>
    <row r="17" spans="1:14" s="2" customFormat="1" ht="21" customHeight="1">
      <c r="A17" s="49" t="s">
        <v>3</v>
      </c>
      <c r="B17" s="50"/>
      <c r="C17" s="50"/>
      <c r="D17" s="51"/>
      <c r="E17" s="52"/>
      <c r="F17" s="52"/>
      <c r="G17" s="52"/>
      <c r="H17" s="52"/>
      <c r="I17" s="52"/>
      <c r="J17" s="52"/>
      <c r="K17" s="39">
        <f>+K18</f>
        <v>1000</v>
      </c>
      <c r="L17" s="39">
        <f>+L18</f>
        <v>0</v>
      </c>
      <c r="M17" s="39">
        <f t="shared" si="0"/>
        <v>1000</v>
      </c>
      <c r="N17" s="40">
        <f t="shared" si="1"/>
        <v>0</v>
      </c>
    </row>
    <row r="18" spans="1:14" s="2" customFormat="1" ht="21" customHeight="1">
      <c r="A18" s="26"/>
      <c r="B18" s="27"/>
      <c r="C18" s="27"/>
      <c r="D18" s="28"/>
      <c r="E18" s="52" t="s">
        <v>19</v>
      </c>
      <c r="F18" s="52"/>
      <c r="G18" s="52"/>
      <c r="H18" s="52"/>
      <c r="I18" s="52"/>
      <c r="J18" s="52"/>
      <c r="K18" s="38">
        <v>1000</v>
      </c>
      <c r="L18" s="38">
        <v>0</v>
      </c>
      <c r="M18" s="39">
        <f t="shared" si="0"/>
        <v>1000</v>
      </c>
      <c r="N18" s="40">
        <f t="shared" si="1"/>
        <v>0</v>
      </c>
    </row>
    <row r="19" spans="1:14" s="2" customFormat="1" ht="21" customHeight="1">
      <c r="A19" s="53" t="s">
        <v>31</v>
      </c>
      <c r="B19" s="53"/>
      <c r="C19" s="53"/>
      <c r="D19" s="53"/>
      <c r="E19" s="53"/>
      <c r="F19" s="53"/>
      <c r="G19" s="53"/>
      <c r="H19" s="53"/>
      <c r="I19" s="53"/>
      <c r="J19" s="53"/>
      <c r="K19" s="39">
        <f>+K8+K11+K17</f>
        <v>1364053000</v>
      </c>
      <c r="L19" s="39">
        <f>+L8+L11+L17</f>
        <v>619650088</v>
      </c>
      <c r="M19" s="39">
        <f t="shared" si="0"/>
        <v>744402912</v>
      </c>
      <c r="N19" s="40">
        <f t="shared" si="1"/>
        <v>45.4</v>
      </c>
    </row>
    <row r="20" ht="18" customHeight="1"/>
    <row r="21" ht="15" customHeight="1"/>
    <row r="22" spans="3:14" ht="15" customHeight="1">
      <c r="C22" t="s">
        <v>46</v>
      </c>
      <c r="M22" s="57" t="s">
        <v>7</v>
      </c>
      <c r="N22" s="57"/>
    </row>
    <row r="23" spans="1:14" ht="15" customHeight="1">
      <c r="A23" s="53" t="s">
        <v>29</v>
      </c>
      <c r="B23" s="53"/>
      <c r="C23" s="53"/>
      <c r="D23" s="53"/>
      <c r="E23" s="53"/>
      <c r="F23" s="53"/>
      <c r="G23" s="53"/>
      <c r="H23" s="53"/>
      <c r="I23" s="53"/>
      <c r="J23" s="53"/>
      <c r="K23" s="55" t="str">
        <f>K6</f>
        <v>令和元年度
予算現額</v>
      </c>
      <c r="L23" s="53" t="s">
        <v>42</v>
      </c>
      <c r="M23" s="55" t="s">
        <v>43</v>
      </c>
      <c r="N23" s="55" t="s">
        <v>61</v>
      </c>
    </row>
    <row r="24" spans="1:14" ht="1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6"/>
      <c r="L24" s="53"/>
      <c r="M24" s="58"/>
      <c r="N24" s="58"/>
    </row>
    <row r="25" spans="1:14" ht="21" customHeight="1">
      <c r="A25" s="49" t="s">
        <v>4</v>
      </c>
      <c r="B25" s="50"/>
      <c r="C25" s="50"/>
      <c r="D25" s="51"/>
      <c r="E25" s="61"/>
      <c r="F25" s="53"/>
      <c r="G25" s="53"/>
      <c r="H25" s="53"/>
      <c r="I25" s="53"/>
      <c r="J25" s="54"/>
      <c r="K25" s="39">
        <f>SUM(K26:K32)</f>
        <v>1275754000</v>
      </c>
      <c r="L25" s="39">
        <f>SUM(L26:L32)</f>
        <v>425736242</v>
      </c>
      <c r="M25" s="39">
        <f>K25-L25</f>
        <v>850017758</v>
      </c>
      <c r="N25" s="40">
        <f>ROUND(L25/K25*100,1)</f>
        <v>33.4</v>
      </c>
    </row>
    <row r="26" spans="1:14" ht="21" customHeight="1">
      <c r="A26" s="23"/>
      <c r="B26" s="24"/>
      <c r="C26" s="24"/>
      <c r="D26" s="25"/>
      <c r="E26" s="59" t="s">
        <v>10</v>
      </c>
      <c r="F26" s="52"/>
      <c r="G26" s="52"/>
      <c r="H26" s="52"/>
      <c r="I26" s="52"/>
      <c r="J26" s="52"/>
      <c r="K26" s="38">
        <v>516768000</v>
      </c>
      <c r="L26" s="38">
        <v>247230560</v>
      </c>
      <c r="M26" s="39">
        <f>K26-L26</f>
        <v>269537440</v>
      </c>
      <c r="N26" s="40">
        <f aca="true" t="shared" si="2" ref="N26:N42">ROUND(L26/K26*100,1)</f>
        <v>47.8</v>
      </c>
    </row>
    <row r="27" spans="1:14" ht="21" customHeight="1">
      <c r="A27" s="23"/>
      <c r="B27" s="24"/>
      <c r="C27" s="24"/>
      <c r="D27" s="25"/>
      <c r="E27" s="59" t="s">
        <v>11</v>
      </c>
      <c r="F27" s="52"/>
      <c r="G27" s="52"/>
      <c r="H27" s="52"/>
      <c r="I27" s="52"/>
      <c r="J27" s="52"/>
      <c r="K27" s="38">
        <v>244248000</v>
      </c>
      <c r="L27" s="38">
        <v>98605136</v>
      </c>
      <c r="M27" s="39">
        <f aca="true" t="shared" si="3" ref="M27:M42">K27-L27</f>
        <v>145642864</v>
      </c>
      <c r="N27" s="40">
        <f t="shared" si="2"/>
        <v>40.4</v>
      </c>
    </row>
    <row r="28" spans="1:14" ht="21" customHeight="1">
      <c r="A28" s="23"/>
      <c r="B28" s="18"/>
      <c r="C28" s="18"/>
      <c r="D28" s="25"/>
      <c r="E28" s="62" t="s">
        <v>12</v>
      </c>
      <c r="F28" s="63"/>
      <c r="G28" s="63"/>
      <c r="H28" s="63"/>
      <c r="I28" s="63"/>
      <c r="J28" s="59"/>
      <c r="K28" s="38">
        <v>60013000</v>
      </c>
      <c r="L28" s="38">
        <v>27716186</v>
      </c>
      <c r="M28" s="39">
        <f t="shared" si="3"/>
        <v>32296814</v>
      </c>
      <c r="N28" s="40">
        <f t="shared" si="2"/>
        <v>46.2</v>
      </c>
    </row>
    <row r="29" spans="1:14" ht="21" customHeight="1">
      <c r="A29" s="23"/>
      <c r="B29" s="18"/>
      <c r="C29" s="18"/>
      <c r="D29" s="25"/>
      <c r="E29" s="52" t="s">
        <v>13</v>
      </c>
      <c r="F29" s="52"/>
      <c r="G29" s="52"/>
      <c r="H29" s="52"/>
      <c r="I29" s="52"/>
      <c r="J29" s="52"/>
      <c r="K29" s="38">
        <v>145650000</v>
      </c>
      <c r="L29" s="38">
        <v>52103370</v>
      </c>
      <c r="M29" s="39">
        <f t="shared" si="3"/>
        <v>93546630</v>
      </c>
      <c r="N29" s="40">
        <f t="shared" si="2"/>
        <v>35.8</v>
      </c>
    </row>
    <row r="30" spans="1:14" ht="21" customHeight="1">
      <c r="A30" s="23"/>
      <c r="B30" s="18"/>
      <c r="C30" s="18"/>
      <c r="D30" s="25"/>
      <c r="E30" s="52" t="s">
        <v>14</v>
      </c>
      <c r="F30" s="52"/>
      <c r="G30" s="52"/>
      <c r="H30" s="52"/>
      <c r="I30" s="52"/>
      <c r="J30" s="52"/>
      <c r="K30" s="38">
        <v>297023000</v>
      </c>
      <c r="L30" s="38">
        <v>0</v>
      </c>
      <c r="M30" s="39">
        <f>K30-L30</f>
        <v>297023000</v>
      </c>
      <c r="N30" s="40">
        <f t="shared" si="2"/>
        <v>0</v>
      </c>
    </row>
    <row r="31" spans="1:14" ht="21" customHeight="1">
      <c r="A31" s="23"/>
      <c r="B31" s="18"/>
      <c r="C31" s="18"/>
      <c r="D31" s="25"/>
      <c r="E31" s="52" t="s">
        <v>15</v>
      </c>
      <c r="F31" s="52"/>
      <c r="G31" s="52"/>
      <c r="H31" s="52"/>
      <c r="I31" s="52"/>
      <c r="J31" s="52"/>
      <c r="K31" s="38">
        <v>12050000</v>
      </c>
      <c r="L31" s="38">
        <v>80990</v>
      </c>
      <c r="M31" s="39">
        <f t="shared" si="3"/>
        <v>11969010</v>
      </c>
      <c r="N31" s="40">
        <f t="shared" si="2"/>
        <v>0.7</v>
      </c>
    </row>
    <row r="32" spans="1:14" ht="21" customHeight="1">
      <c r="A32" s="26"/>
      <c r="B32" s="27"/>
      <c r="C32" s="27"/>
      <c r="D32" s="28"/>
      <c r="E32" s="52" t="s">
        <v>16</v>
      </c>
      <c r="F32" s="52"/>
      <c r="G32" s="52"/>
      <c r="H32" s="52"/>
      <c r="I32" s="52"/>
      <c r="J32" s="52"/>
      <c r="K32" s="38">
        <v>2000</v>
      </c>
      <c r="L32" s="38">
        <v>0</v>
      </c>
      <c r="M32" s="39">
        <f t="shared" si="3"/>
        <v>2000</v>
      </c>
      <c r="N32" s="40">
        <f t="shared" si="2"/>
        <v>0</v>
      </c>
    </row>
    <row r="33" spans="1:14" ht="21" customHeight="1">
      <c r="A33" s="49" t="s">
        <v>5</v>
      </c>
      <c r="B33" s="50"/>
      <c r="C33" s="50"/>
      <c r="D33" s="51"/>
      <c r="E33" s="52"/>
      <c r="F33" s="52"/>
      <c r="G33" s="52"/>
      <c r="H33" s="52"/>
      <c r="I33" s="52"/>
      <c r="J33" s="52"/>
      <c r="K33" s="39">
        <f>SUM(K34:K36)</f>
        <v>26964000</v>
      </c>
      <c r="L33" s="39">
        <f>SUM(L34:L36)</f>
        <v>13210613</v>
      </c>
      <c r="M33" s="39">
        <f t="shared" si="3"/>
        <v>13753387</v>
      </c>
      <c r="N33" s="40">
        <f t="shared" si="2"/>
        <v>49</v>
      </c>
    </row>
    <row r="34" spans="1:14" ht="21" customHeight="1">
      <c r="A34" s="23"/>
      <c r="B34" s="24"/>
      <c r="C34" s="24"/>
      <c r="D34" s="25"/>
      <c r="E34" s="64" t="s">
        <v>32</v>
      </c>
      <c r="F34" s="65"/>
      <c r="G34" s="65"/>
      <c r="H34" s="65"/>
      <c r="I34" s="65"/>
      <c r="J34" s="66"/>
      <c r="K34" s="38">
        <v>26961000</v>
      </c>
      <c r="L34" s="38">
        <v>13210613</v>
      </c>
      <c r="M34" s="39">
        <f t="shared" si="3"/>
        <v>13750387</v>
      </c>
      <c r="N34" s="40">
        <f t="shared" si="2"/>
        <v>49</v>
      </c>
    </row>
    <row r="35" spans="1:14" ht="21" customHeight="1">
      <c r="A35" s="23"/>
      <c r="B35" s="24"/>
      <c r="C35" s="24"/>
      <c r="D35" s="25"/>
      <c r="E35" s="52" t="s">
        <v>48</v>
      </c>
      <c r="F35" s="52"/>
      <c r="G35" s="52"/>
      <c r="H35" s="52"/>
      <c r="I35" s="52"/>
      <c r="J35" s="52"/>
      <c r="K35" s="38">
        <v>1000</v>
      </c>
      <c r="L35" s="38">
        <v>0</v>
      </c>
      <c r="M35" s="39">
        <f t="shared" si="3"/>
        <v>1000</v>
      </c>
      <c r="N35" s="40">
        <f t="shared" si="2"/>
        <v>0</v>
      </c>
    </row>
    <row r="36" spans="1:14" ht="21" customHeight="1">
      <c r="A36" s="26"/>
      <c r="B36" s="27"/>
      <c r="C36" s="27"/>
      <c r="D36" s="28"/>
      <c r="E36" s="52" t="s">
        <v>17</v>
      </c>
      <c r="F36" s="52"/>
      <c r="G36" s="52"/>
      <c r="H36" s="52"/>
      <c r="I36" s="52"/>
      <c r="J36" s="52"/>
      <c r="K36" s="38">
        <v>2000</v>
      </c>
      <c r="L36" s="38">
        <v>0</v>
      </c>
      <c r="M36" s="39">
        <f t="shared" si="3"/>
        <v>2000</v>
      </c>
      <c r="N36" s="40">
        <f t="shared" si="2"/>
        <v>0</v>
      </c>
    </row>
    <row r="37" spans="1:14" ht="21" customHeight="1">
      <c r="A37" s="49" t="s">
        <v>6</v>
      </c>
      <c r="B37" s="50"/>
      <c r="C37" s="50"/>
      <c r="D37" s="51"/>
      <c r="E37" s="52"/>
      <c r="F37" s="52"/>
      <c r="G37" s="52"/>
      <c r="H37" s="52"/>
      <c r="I37" s="52"/>
      <c r="J37" s="52"/>
      <c r="K37" s="39">
        <f>SUM(K38:K39)</f>
        <v>101000</v>
      </c>
      <c r="L37" s="39">
        <f>SUM(L38:L39)</f>
        <v>0</v>
      </c>
      <c r="M37" s="39">
        <f t="shared" si="3"/>
        <v>101000</v>
      </c>
      <c r="N37" s="40">
        <f t="shared" si="2"/>
        <v>0</v>
      </c>
    </row>
    <row r="38" spans="1:14" ht="21" customHeight="1">
      <c r="A38" s="23"/>
      <c r="B38" s="24"/>
      <c r="C38" s="24"/>
      <c r="D38" s="25"/>
      <c r="E38" s="52" t="s">
        <v>33</v>
      </c>
      <c r="F38" s="52"/>
      <c r="G38" s="52"/>
      <c r="H38" s="52"/>
      <c r="I38" s="52"/>
      <c r="J38" s="52"/>
      <c r="K38" s="38">
        <v>100000</v>
      </c>
      <c r="L38" s="38">
        <v>0</v>
      </c>
      <c r="M38" s="39">
        <f t="shared" si="3"/>
        <v>100000</v>
      </c>
      <c r="N38" s="40">
        <f t="shared" si="2"/>
        <v>0</v>
      </c>
    </row>
    <row r="39" spans="1:14" ht="21" customHeight="1">
      <c r="A39" s="26"/>
      <c r="B39" s="27"/>
      <c r="C39" s="27"/>
      <c r="D39" s="28"/>
      <c r="E39" s="52" t="s">
        <v>77</v>
      </c>
      <c r="F39" s="52"/>
      <c r="G39" s="52"/>
      <c r="H39" s="52"/>
      <c r="I39" s="52"/>
      <c r="J39" s="52"/>
      <c r="K39" s="38">
        <v>1000</v>
      </c>
      <c r="L39" s="38">
        <v>0</v>
      </c>
      <c r="M39" s="39">
        <f t="shared" si="3"/>
        <v>1000</v>
      </c>
      <c r="N39" s="40">
        <f t="shared" si="2"/>
        <v>0</v>
      </c>
    </row>
    <row r="40" spans="1:14" ht="21" customHeight="1">
      <c r="A40" s="49" t="s">
        <v>47</v>
      </c>
      <c r="B40" s="50"/>
      <c r="C40" s="50"/>
      <c r="D40" s="51"/>
      <c r="E40" s="52"/>
      <c r="F40" s="52"/>
      <c r="G40" s="52"/>
      <c r="H40" s="52"/>
      <c r="I40" s="52"/>
      <c r="J40" s="52"/>
      <c r="K40" s="39">
        <f>K41</f>
        <v>5000000</v>
      </c>
      <c r="L40" s="39">
        <f>L41</f>
        <v>0</v>
      </c>
      <c r="M40" s="39">
        <f t="shared" si="3"/>
        <v>5000000</v>
      </c>
      <c r="N40" s="40">
        <f t="shared" si="2"/>
        <v>0</v>
      </c>
    </row>
    <row r="41" spans="1:14" ht="21" customHeight="1">
      <c r="A41" s="26"/>
      <c r="B41" s="27"/>
      <c r="C41" s="27"/>
      <c r="D41" s="28"/>
      <c r="E41" s="52" t="s">
        <v>47</v>
      </c>
      <c r="F41" s="52"/>
      <c r="G41" s="52"/>
      <c r="H41" s="52"/>
      <c r="I41" s="52"/>
      <c r="J41" s="52"/>
      <c r="K41" s="38">
        <v>5000000</v>
      </c>
      <c r="L41" s="38">
        <v>0</v>
      </c>
      <c r="M41" s="39">
        <f t="shared" si="3"/>
        <v>5000000</v>
      </c>
      <c r="N41" s="40">
        <f t="shared" si="2"/>
        <v>0</v>
      </c>
    </row>
    <row r="42" spans="1:14" ht="21" customHeight="1">
      <c r="A42" s="53" t="s">
        <v>31</v>
      </c>
      <c r="B42" s="53"/>
      <c r="C42" s="53"/>
      <c r="D42" s="53"/>
      <c r="E42" s="53"/>
      <c r="F42" s="53"/>
      <c r="G42" s="53"/>
      <c r="H42" s="53"/>
      <c r="I42" s="53"/>
      <c r="J42" s="53"/>
      <c r="K42" s="39">
        <f>+K25+K33+K37+K40</f>
        <v>1307819000</v>
      </c>
      <c r="L42" s="39">
        <f>L25+L33+L37+L40</f>
        <v>438946855</v>
      </c>
      <c r="M42" s="39">
        <f t="shared" si="3"/>
        <v>868872145</v>
      </c>
      <c r="N42" s="40">
        <f t="shared" si="2"/>
        <v>33.6</v>
      </c>
    </row>
    <row r="43" ht="13.5">
      <c r="L43" s="31"/>
    </row>
  </sheetData>
  <sheetProtection/>
  <mergeCells count="49">
    <mergeCell ref="A42:J42"/>
    <mergeCell ref="E33:J33"/>
    <mergeCell ref="E34:J34"/>
    <mergeCell ref="E36:J36"/>
    <mergeCell ref="A33:D33"/>
    <mergeCell ref="A40:D40"/>
    <mergeCell ref="E35:J35"/>
    <mergeCell ref="A37:D37"/>
    <mergeCell ref="E37:J37"/>
    <mergeCell ref="E38:J38"/>
    <mergeCell ref="E28:J28"/>
    <mergeCell ref="E40:J40"/>
    <mergeCell ref="E41:J41"/>
    <mergeCell ref="E31:J31"/>
    <mergeCell ref="E32:J32"/>
    <mergeCell ref="E39:J39"/>
    <mergeCell ref="K23:K24"/>
    <mergeCell ref="E30:J30"/>
    <mergeCell ref="E12:J12"/>
    <mergeCell ref="E16:J16"/>
    <mergeCell ref="E25:J25"/>
    <mergeCell ref="E18:J18"/>
    <mergeCell ref="A19:J19"/>
    <mergeCell ref="E17:J17"/>
    <mergeCell ref="A25:D25"/>
    <mergeCell ref="E27:J27"/>
    <mergeCell ref="M5:N5"/>
    <mergeCell ref="M22:N22"/>
    <mergeCell ref="M6:M7"/>
    <mergeCell ref="N6:N7"/>
    <mergeCell ref="N23:N24"/>
    <mergeCell ref="E29:J29"/>
    <mergeCell ref="M23:M24"/>
    <mergeCell ref="E26:J26"/>
    <mergeCell ref="A23:J24"/>
    <mergeCell ref="L23:L24"/>
    <mergeCell ref="L6:L7"/>
    <mergeCell ref="E8:J8"/>
    <mergeCell ref="E9:J9"/>
    <mergeCell ref="K6:K7"/>
    <mergeCell ref="A6:J7"/>
    <mergeCell ref="A8:D8"/>
    <mergeCell ref="A11:D11"/>
    <mergeCell ref="A17:D17"/>
    <mergeCell ref="E10:J10"/>
    <mergeCell ref="E11:J11"/>
    <mergeCell ref="E14:J14"/>
    <mergeCell ref="E13:J13"/>
    <mergeCell ref="E15:J15"/>
  </mergeCells>
  <printOptions/>
  <pageMargins left="0.98" right="0.62" top="1.3" bottom="1" header="0.512" footer="0.51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32"/>
  <sheetViews>
    <sheetView view="pageBreakPreview" zoomScaleSheetLayoutView="100" zoomScalePageLayoutView="0" workbookViewId="0" topLeftCell="A1">
      <selection activeCell="L32" sqref="L32"/>
    </sheetView>
  </sheetViews>
  <sheetFormatPr defaultColWidth="8.796875" defaultRowHeight="14.25"/>
  <cols>
    <col min="1" max="4" width="3.39843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5" style="0" bestFit="1" customWidth="1"/>
    <col min="12" max="12" width="15" style="0" customWidth="1"/>
    <col min="13" max="13" width="15" style="0" bestFit="1" customWidth="1"/>
    <col min="14" max="14" width="11.09765625" style="0" customWidth="1"/>
  </cols>
  <sheetData>
    <row r="1" ht="15" customHeight="1">
      <c r="C1" t="s">
        <v>82</v>
      </c>
    </row>
    <row r="2" spans="3:14" ht="15" customHeight="1">
      <c r="C2" t="s">
        <v>53</v>
      </c>
      <c r="M2" s="57" t="s">
        <v>7</v>
      </c>
      <c r="N2" s="57"/>
    </row>
    <row r="3" spans="1:14" ht="15" customHeight="1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5" t="s">
        <v>83</v>
      </c>
      <c r="L3" s="53" t="s">
        <v>42</v>
      </c>
      <c r="M3" s="55" t="s">
        <v>43</v>
      </c>
      <c r="N3" s="55" t="s">
        <v>61</v>
      </c>
    </row>
    <row r="4" spans="1:14" ht="1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6"/>
      <c r="L4" s="53"/>
      <c r="M4" s="58"/>
      <c r="N4" s="58"/>
    </row>
    <row r="5" spans="1:14" ht="21" customHeight="1">
      <c r="A5" s="67" t="s">
        <v>75</v>
      </c>
      <c r="B5" s="68"/>
      <c r="C5" s="68"/>
      <c r="D5" s="69"/>
      <c r="E5" s="62"/>
      <c r="F5" s="63"/>
      <c r="G5" s="63"/>
      <c r="H5" s="63"/>
      <c r="I5" s="63"/>
      <c r="J5" s="59"/>
      <c r="K5" s="39">
        <f>+K6</f>
        <v>548600000</v>
      </c>
      <c r="L5" s="39">
        <f>+L6</f>
        <v>0</v>
      </c>
      <c r="M5" s="39">
        <f aca="true" t="shared" si="0" ref="M5:M18">K5-L5</f>
        <v>548600000</v>
      </c>
      <c r="N5" s="40">
        <f>ROUND(L5/K5*100,1)</f>
        <v>0</v>
      </c>
    </row>
    <row r="6" spans="1:14" ht="21" customHeight="1">
      <c r="A6" s="70"/>
      <c r="B6" s="71"/>
      <c r="C6" s="71"/>
      <c r="D6" s="72"/>
      <c r="E6" s="62" t="str">
        <f>+A5</f>
        <v>企業債</v>
      </c>
      <c r="F6" s="63"/>
      <c r="G6" s="63"/>
      <c r="H6" s="63"/>
      <c r="I6" s="63"/>
      <c r="J6" s="59"/>
      <c r="K6" s="38">
        <f>437600000+111000000</f>
        <v>548600000</v>
      </c>
      <c r="L6" s="38">
        <f>0+0</f>
        <v>0</v>
      </c>
      <c r="M6" s="39">
        <f t="shared" si="0"/>
        <v>548600000</v>
      </c>
      <c r="N6" s="40">
        <f aca="true" t="shared" si="1" ref="N6:N19">ROUND(L6/K6*100,1)</f>
        <v>0</v>
      </c>
    </row>
    <row r="7" spans="1:14" ht="21" customHeight="1">
      <c r="A7" s="67" t="s">
        <v>49</v>
      </c>
      <c r="B7" s="68"/>
      <c r="C7" s="68"/>
      <c r="D7" s="69"/>
      <c r="E7" s="62"/>
      <c r="F7" s="63"/>
      <c r="G7" s="63"/>
      <c r="H7" s="63"/>
      <c r="I7" s="63"/>
      <c r="J7" s="59"/>
      <c r="K7" s="39">
        <f>+K8</f>
        <v>28035000</v>
      </c>
      <c r="L7" s="39">
        <f>+L8</f>
        <v>1380240</v>
      </c>
      <c r="M7" s="39">
        <f t="shared" si="0"/>
        <v>26654760</v>
      </c>
      <c r="N7" s="40">
        <f t="shared" si="1"/>
        <v>4.9</v>
      </c>
    </row>
    <row r="8" spans="1:14" ht="21" customHeight="1">
      <c r="A8" s="70"/>
      <c r="B8" s="71"/>
      <c r="C8" s="71"/>
      <c r="D8" s="72"/>
      <c r="E8" s="62" t="str">
        <f>+A7</f>
        <v>工事負担金</v>
      </c>
      <c r="F8" s="63"/>
      <c r="G8" s="63"/>
      <c r="H8" s="63"/>
      <c r="I8" s="63"/>
      <c r="J8" s="59"/>
      <c r="K8" s="38">
        <v>28035000</v>
      </c>
      <c r="L8" s="38">
        <v>1380240</v>
      </c>
      <c r="M8" s="39">
        <f t="shared" si="0"/>
        <v>26654760</v>
      </c>
      <c r="N8" s="40">
        <f t="shared" si="1"/>
        <v>4.9</v>
      </c>
    </row>
    <row r="9" spans="1:14" ht="21" customHeight="1">
      <c r="A9" s="67" t="s">
        <v>50</v>
      </c>
      <c r="B9" s="68"/>
      <c r="C9" s="68"/>
      <c r="D9" s="69"/>
      <c r="E9" s="52"/>
      <c r="F9" s="52"/>
      <c r="G9" s="52"/>
      <c r="H9" s="52"/>
      <c r="I9" s="52"/>
      <c r="J9" s="52"/>
      <c r="K9" s="39">
        <f>+K10</f>
        <v>22105000</v>
      </c>
      <c r="L9" s="39">
        <f>+L10</f>
        <v>12452400</v>
      </c>
      <c r="M9" s="39">
        <f t="shared" si="0"/>
        <v>9652600</v>
      </c>
      <c r="N9" s="40">
        <f t="shared" si="1"/>
        <v>56.3</v>
      </c>
    </row>
    <row r="10" spans="1:14" ht="21" customHeight="1">
      <c r="A10" s="70"/>
      <c r="B10" s="71"/>
      <c r="C10" s="71"/>
      <c r="D10" s="72"/>
      <c r="E10" s="52" t="str">
        <f>+A9</f>
        <v>分担金</v>
      </c>
      <c r="F10" s="52"/>
      <c r="G10" s="52"/>
      <c r="H10" s="52"/>
      <c r="I10" s="52"/>
      <c r="J10" s="52"/>
      <c r="K10" s="38">
        <v>22105000</v>
      </c>
      <c r="L10" s="38">
        <v>12452400</v>
      </c>
      <c r="M10" s="39">
        <f t="shared" si="0"/>
        <v>9652600</v>
      </c>
      <c r="N10" s="40">
        <f t="shared" si="1"/>
        <v>56.3</v>
      </c>
    </row>
    <row r="11" spans="1:14" ht="21" customHeight="1">
      <c r="A11" s="81" t="s">
        <v>51</v>
      </c>
      <c r="B11" s="82"/>
      <c r="C11" s="82"/>
      <c r="D11" s="83"/>
      <c r="E11" s="52"/>
      <c r="F11" s="52"/>
      <c r="G11" s="52"/>
      <c r="H11" s="52"/>
      <c r="I11" s="52"/>
      <c r="J11" s="52"/>
      <c r="K11" s="39">
        <f>+K12</f>
        <v>1000</v>
      </c>
      <c r="L11" s="39">
        <f>+L12</f>
        <v>0</v>
      </c>
      <c r="M11" s="39">
        <f t="shared" si="0"/>
        <v>1000</v>
      </c>
      <c r="N11" s="40">
        <f t="shared" si="1"/>
        <v>0</v>
      </c>
    </row>
    <row r="12" spans="1:16" ht="21" customHeight="1">
      <c r="A12" s="84"/>
      <c r="B12" s="85"/>
      <c r="C12" s="85"/>
      <c r="D12" s="86"/>
      <c r="E12" s="52" t="str">
        <f>+A11</f>
        <v>固定資産売却代金</v>
      </c>
      <c r="F12" s="52"/>
      <c r="G12" s="52"/>
      <c r="H12" s="52"/>
      <c r="I12" s="52"/>
      <c r="J12" s="52"/>
      <c r="K12" s="38">
        <v>1000</v>
      </c>
      <c r="L12" s="38">
        <v>0</v>
      </c>
      <c r="M12" s="39">
        <f t="shared" si="0"/>
        <v>1000</v>
      </c>
      <c r="N12" s="40">
        <f t="shared" si="1"/>
        <v>0</v>
      </c>
      <c r="P12" s="37"/>
    </row>
    <row r="13" spans="1:16" ht="21" customHeight="1">
      <c r="A13" s="67" t="s">
        <v>52</v>
      </c>
      <c r="B13" s="68"/>
      <c r="C13" s="68"/>
      <c r="D13" s="69"/>
      <c r="E13" s="52"/>
      <c r="F13" s="52"/>
      <c r="G13" s="52"/>
      <c r="H13" s="52"/>
      <c r="I13" s="52"/>
      <c r="J13" s="52"/>
      <c r="K13" s="39">
        <f>+K14</f>
        <v>1000</v>
      </c>
      <c r="L13" s="39">
        <f>+L14</f>
        <v>0</v>
      </c>
      <c r="M13" s="39">
        <f t="shared" si="0"/>
        <v>1000</v>
      </c>
      <c r="N13" s="40">
        <f t="shared" si="1"/>
        <v>0</v>
      </c>
      <c r="P13" s="37"/>
    </row>
    <row r="14" spans="1:14" ht="21" customHeight="1">
      <c r="A14" s="70"/>
      <c r="B14" s="71"/>
      <c r="C14" s="71"/>
      <c r="D14" s="72"/>
      <c r="E14" s="52" t="str">
        <f>+A13</f>
        <v>国庫補助金</v>
      </c>
      <c r="F14" s="52"/>
      <c r="G14" s="52"/>
      <c r="H14" s="52"/>
      <c r="I14" s="52"/>
      <c r="J14" s="52"/>
      <c r="K14" s="38">
        <v>1000</v>
      </c>
      <c r="L14" s="38">
        <v>0</v>
      </c>
      <c r="M14" s="39">
        <f t="shared" si="0"/>
        <v>1000</v>
      </c>
      <c r="N14" s="40">
        <f t="shared" si="1"/>
        <v>0</v>
      </c>
    </row>
    <row r="15" spans="1:14" ht="21" customHeight="1">
      <c r="A15" s="73" t="s">
        <v>78</v>
      </c>
      <c r="B15" s="74"/>
      <c r="C15" s="74"/>
      <c r="D15" s="75"/>
      <c r="E15" s="79"/>
      <c r="F15" s="80"/>
      <c r="G15" s="80"/>
      <c r="H15" s="80"/>
      <c r="I15" s="80"/>
      <c r="J15" s="61"/>
      <c r="K15" s="39">
        <f>+K16</f>
        <v>10000000</v>
      </c>
      <c r="L15" s="39">
        <f>+L16</f>
        <v>0</v>
      </c>
      <c r="M15" s="39">
        <f t="shared" si="0"/>
        <v>10000000</v>
      </c>
      <c r="N15" s="40">
        <f t="shared" si="1"/>
        <v>0</v>
      </c>
    </row>
    <row r="16" spans="1:14" ht="21" customHeight="1">
      <c r="A16" s="76"/>
      <c r="B16" s="77"/>
      <c r="C16" s="77"/>
      <c r="D16" s="78"/>
      <c r="E16" s="62" t="str">
        <f>+A15</f>
        <v>県補助金</v>
      </c>
      <c r="F16" s="63"/>
      <c r="G16" s="63"/>
      <c r="H16" s="63"/>
      <c r="I16" s="63"/>
      <c r="J16" s="59"/>
      <c r="K16" s="38">
        <v>10000000</v>
      </c>
      <c r="L16" s="38">
        <v>0</v>
      </c>
      <c r="M16" s="39">
        <f t="shared" si="0"/>
        <v>10000000</v>
      </c>
      <c r="N16" s="40">
        <f t="shared" si="1"/>
        <v>0</v>
      </c>
    </row>
    <row r="17" spans="1:14" ht="21" customHeight="1">
      <c r="A17" s="73" t="s">
        <v>44</v>
      </c>
      <c r="B17" s="74"/>
      <c r="C17" s="74"/>
      <c r="D17" s="75"/>
      <c r="E17" s="79"/>
      <c r="F17" s="80"/>
      <c r="G17" s="80"/>
      <c r="H17" s="80"/>
      <c r="I17" s="80"/>
      <c r="J17" s="61"/>
      <c r="K17" s="39">
        <f>+K18</f>
        <v>300000</v>
      </c>
      <c r="L17" s="39">
        <f>+L18</f>
        <v>0</v>
      </c>
      <c r="M17" s="39">
        <f t="shared" si="0"/>
        <v>300000</v>
      </c>
      <c r="N17" s="40">
        <f t="shared" si="1"/>
        <v>0</v>
      </c>
    </row>
    <row r="18" spans="1:14" ht="21" customHeight="1">
      <c r="A18" s="76"/>
      <c r="B18" s="77"/>
      <c r="C18" s="77"/>
      <c r="D18" s="78"/>
      <c r="E18" s="62" t="str">
        <f>+A17</f>
        <v>他会計補助金</v>
      </c>
      <c r="F18" s="63"/>
      <c r="G18" s="63"/>
      <c r="H18" s="63"/>
      <c r="I18" s="63"/>
      <c r="J18" s="59"/>
      <c r="K18" s="38">
        <v>300000</v>
      </c>
      <c r="L18" s="38">
        <v>0</v>
      </c>
      <c r="M18" s="39">
        <f t="shared" si="0"/>
        <v>300000</v>
      </c>
      <c r="N18" s="40">
        <f t="shared" si="1"/>
        <v>0</v>
      </c>
    </row>
    <row r="19" spans="1:14" s="2" customFormat="1" ht="21" customHeight="1">
      <c r="A19" s="53" t="s">
        <v>31</v>
      </c>
      <c r="B19" s="53"/>
      <c r="C19" s="53"/>
      <c r="D19" s="53"/>
      <c r="E19" s="53"/>
      <c r="F19" s="53"/>
      <c r="G19" s="53"/>
      <c r="H19" s="53"/>
      <c r="I19" s="53"/>
      <c r="J19" s="53"/>
      <c r="K19" s="39">
        <f>K5+K7+K9+K11+K13+K15+K17</f>
        <v>609042000</v>
      </c>
      <c r="L19" s="39">
        <f>L5+L7+L9+L11+L13+L15+L17</f>
        <v>13832640</v>
      </c>
      <c r="M19" s="39">
        <f>M5+M7+M9+M11+M13+M15+M17</f>
        <v>595209360</v>
      </c>
      <c r="N19" s="40">
        <f t="shared" si="1"/>
        <v>2.3</v>
      </c>
    </row>
    <row r="20" ht="18" customHeight="1"/>
    <row r="21" ht="15" customHeight="1">
      <c r="L21" s="41"/>
    </row>
    <row r="22" spans="3:14" ht="15" customHeight="1">
      <c r="C22" t="s">
        <v>54</v>
      </c>
      <c r="M22" s="57" t="s">
        <v>7</v>
      </c>
      <c r="N22" s="57"/>
    </row>
    <row r="23" spans="1:14" ht="15" customHeight="1">
      <c r="A23" s="53" t="s">
        <v>29</v>
      </c>
      <c r="B23" s="53"/>
      <c r="C23" s="53"/>
      <c r="D23" s="53"/>
      <c r="E23" s="53"/>
      <c r="F23" s="53"/>
      <c r="G23" s="53"/>
      <c r="H23" s="53"/>
      <c r="I23" s="53"/>
      <c r="J23" s="53"/>
      <c r="K23" s="55" t="str">
        <f>K3</f>
        <v>令和元年度
予算現額</v>
      </c>
      <c r="L23" s="53" t="s">
        <v>42</v>
      </c>
      <c r="M23" s="55" t="s">
        <v>43</v>
      </c>
      <c r="N23" s="55" t="s">
        <v>61</v>
      </c>
    </row>
    <row r="24" spans="1:14" ht="1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6"/>
      <c r="L24" s="53"/>
      <c r="M24" s="58"/>
      <c r="N24" s="58"/>
    </row>
    <row r="25" spans="1:14" ht="21" customHeight="1">
      <c r="A25" s="67" t="s">
        <v>55</v>
      </c>
      <c r="B25" s="68"/>
      <c r="C25" s="68"/>
      <c r="D25" s="69"/>
      <c r="E25" s="61"/>
      <c r="F25" s="53"/>
      <c r="G25" s="53"/>
      <c r="H25" s="53"/>
      <c r="I25" s="53"/>
      <c r="J25" s="54"/>
      <c r="K25" s="39">
        <f>SUM(K26:K27)</f>
        <v>910703000</v>
      </c>
      <c r="L25" s="39">
        <f>SUM(L26:L27)</f>
        <v>79861856</v>
      </c>
      <c r="M25" s="39">
        <f>K25-L25</f>
        <v>830841144</v>
      </c>
      <c r="N25" s="40">
        <f>ROUND(L25/K25*100,1)</f>
        <v>8.8</v>
      </c>
    </row>
    <row r="26" spans="1:14" ht="21" customHeight="1">
      <c r="A26" s="87"/>
      <c r="B26" s="88"/>
      <c r="C26" s="88"/>
      <c r="D26" s="89"/>
      <c r="E26" s="59" t="s">
        <v>56</v>
      </c>
      <c r="F26" s="52"/>
      <c r="G26" s="52"/>
      <c r="H26" s="52"/>
      <c r="I26" s="52"/>
      <c r="J26" s="52"/>
      <c r="K26" s="38">
        <f>723079000+184871000</f>
        <v>907950000</v>
      </c>
      <c r="L26" s="38">
        <f>15166776+63167480</f>
        <v>78334256</v>
      </c>
      <c r="M26" s="39">
        <f aca="true" t="shared" si="2" ref="M26:M32">K26-L26</f>
        <v>829615744</v>
      </c>
      <c r="N26" s="40">
        <f aca="true" t="shared" si="3" ref="N26:N32">ROUND(L26/K26*100,1)</f>
        <v>8.6</v>
      </c>
    </row>
    <row r="27" spans="1:14" ht="21" customHeight="1">
      <c r="A27" s="26"/>
      <c r="B27" s="27"/>
      <c r="C27" s="27"/>
      <c r="D27" s="28"/>
      <c r="E27" s="59" t="s">
        <v>57</v>
      </c>
      <c r="F27" s="52"/>
      <c r="G27" s="52"/>
      <c r="H27" s="52"/>
      <c r="I27" s="52"/>
      <c r="J27" s="52"/>
      <c r="K27" s="38">
        <v>2753000</v>
      </c>
      <c r="L27" s="38">
        <v>1527600</v>
      </c>
      <c r="M27" s="39">
        <f t="shared" si="2"/>
        <v>1225400</v>
      </c>
      <c r="N27" s="40">
        <f t="shared" si="3"/>
        <v>55.5</v>
      </c>
    </row>
    <row r="28" spans="1:14" ht="21" customHeight="1">
      <c r="A28" s="81" t="s">
        <v>58</v>
      </c>
      <c r="B28" s="82"/>
      <c r="C28" s="82"/>
      <c r="D28" s="83"/>
      <c r="E28" s="52"/>
      <c r="F28" s="52"/>
      <c r="G28" s="52"/>
      <c r="H28" s="52"/>
      <c r="I28" s="52"/>
      <c r="J28" s="52"/>
      <c r="K28" s="39">
        <f>K29</f>
        <v>137792000</v>
      </c>
      <c r="L28" s="39">
        <f>L29</f>
        <v>68472972</v>
      </c>
      <c r="M28" s="39">
        <f t="shared" si="2"/>
        <v>69319028</v>
      </c>
      <c r="N28" s="40">
        <f t="shared" si="3"/>
        <v>49.7</v>
      </c>
    </row>
    <row r="29" spans="1:14" ht="21" customHeight="1">
      <c r="A29" s="84"/>
      <c r="B29" s="85"/>
      <c r="C29" s="85"/>
      <c r="D29" s="86"/>
      <c r="E29" s="52" t="str">
        <f>+A28</f>
        <v>企業債償還金</v>
      </c>
      <c r="F29" s="52"/>
      <c r="G29" s="52"/>
      <c r="H29" s="52"/>
      <c r="I29" s="52"/>
      <c r="J29" s="52"/>
      <c r="K29" s="38">
        <v>137792000</v>
      </c>
      <c r="L29" s="38">
        <v>68472972</v>
      </c>
      <c r="M29" s="39">
        <f t="shared" si="2"/>
        <v>69319028</v>
      </c>
      <c r="N29" s="40">
        <f t="shared" si="3"/>
        <v>49.7</v>
      </c>
    </row>
    <row r="30" spans="1:14" ht="21" customHeight="1">
      <c r="A30" s="81" t="s">
        <v>60</v>
      </c>
      <c r="B30" s="82"/>
      <c r="C30" s="82"/>
      <c r="D30" s="83"/>
      <c r="E30" s="52"/>
      <c r="F30" s="52"/>
      <c r="G30" s="52"/>
      <c r="H30" s="52"/>
      <c r="I30" s="52"/>
      <c r="J30" s="52"/>
      <c r="K30" s="39">
        <f>K31</f>
        <v>3334000</v>
      </c>
      <c r="L30" s="39">
        <f>L31</f>
        <v>0</v>
      </c>
      <c r="M30" s="39">
        <f t="shared" si="2"/>
        <v>3334000</v>
      </c>
      <c r="N30" s="40">
        <f t="shared" si="3"/>
        <v>0</v>
      </c>
    </row>
    <row r="31" spans="1:14" ht="21" customHeight="1">
      <c r="A31" s="84"/>
      <c r="B31" s="85"/>
      <c r="C31" s="85"/>
      <c r="D31" s="86"/>
      <c r="E31" s="52" t="str">
        <f>+A30</f>
        <v>過年度返還金</v>
      </c>
      <c r="F31" s="52"/>
      <c r="G31" s="52"/>
      <c r="H31" s="52"/>
      <c r="I31" s="52"/>
      <c r="J31" s="52"/>
      <c r="K31" s="38">
        <v>3334000</v>
      </c>
      <c r="L31" s="38">
        <v>0</v>
      </c>
      <c r="M31" s="39">
        <f t="shared" si="2"/>
        <v>3334000</v>
      </c>
      <c r="N31" s="40">
        <f t="shared" si="3"/>
        <v>0</v>
      </c>
    </row>
    <row r="32" spans="1:14" ht="21" customHeight="1">
      <c r="A32" s="53" t="s">
        <v>31</v>
      </c>
      <c r="B32" s="53"/>
      <c r="C32" s="53"/>
      <c r="D32" s="53"/>
      <c r="E32" s="53"/>
      <c r="F32" s="53"/>
      <c r="G32" s="53"/>
      <c r="H32" s="53"/>
      <c r="I32" s="53"/>
      <c r="J32" s="53"/>
      <c r="K32" s="39">
        <f>+K25+K28+K30</f>
        <v>1051829000</v>
      </c>
      <c r="L32" s="39">
        <f>+L25+L28+L30</f>
        <v>148334828</v>
      </c>
      <c r="M32" s="39">
        <f t="shared" si="2"/>
        <v>903494172</v>
      </c>
      <c r="N32" s="40">
        <f t="shared" si="3"/>
        <v>14.1</v>
      </c>
    </row>
  </sheetData>
  <sheetProtection/>
  <mergeCells count="45">
    <mergeCell ref="N23:N24"/>
    <mergeCell ref="E13:J13"/>
    <mergeCell ref="A28:D29"/>
    <mergeCell ref="A13:D14"/>
    <mergeCell ref="A25:D26"/>
    <mergeCell ref="K23:K24"/>
    <mergeCell ref="E14:J14"/>
    <mergeCell ref="A15:D16"/>
    <mergeCell ref="E15:J15"/>
    <mergeCell ref="E25:J25"/>
    <mergeCell ref="M2:N2"/>
    <mergeCell ref="M22:N22"/>
    <mergeCell ref="E7:J7"/>
    <mergeCell ref="E8:J8"/>
    <mergeCell ref="E9:J9"/>
    <mergeCell ref="L3:L4"/>
    <mergeCell ref="E5:J5"/>
    <mergeCell ref="E6:J6"/>
    <mergeCell ref="N3:N4"/>
    <mergeCell ref="K3:K4"/>
    <mergeCell ref="A32:J32"/>
    <mergeCell ref="M3:M4"/>
    <mergeCell ref="E10:J10"/>
    <mergeCell ref="E11:J11"/>
    <mergeCell ref="E12:J12"/>
    <mergeCell ref="A19:J19"/>
    <mergeCell ref="M23:M24"/>
    <mergeCell ref="E27:J27"/>
    <mergeCell ref="E26:J26"/>
    <mergeCell ref="A30:D31"/>
    <mergeCell ref="A23:J24"/>
    <mergeCell ref="L23:L24"/>
    <mergeCell ref="E30:J30"/>
    <mergeCell ref="E31:J31"/>
    <mergeCell ref="E29:J29"/>
    <mergeCell ref="E28:J28"/>
    <mergeCell ref="A3:J4"/>
    <mergeCell ref="A9:D10"/>
    <mergeCell ref="A17:D18"/>
    <mergeCell ref="E18:J18"/>
    <mergeCell ref="A5:D6"/>
    <mergeCell ref="E17:J17"/>
    <mergeCell ref="A7:D8"/>
    <mergeCell ref="A11:D12"/>
    <mergeCell ref="E16:J16"/>
  </mergeCells>
  <printOptions/>
  <pageMargins left="0.98" right="0.62" top="1.3" bottom="1" header="0.512" footer="0.512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N30"/>
  <sheetViews>
    <sheetView zoomScaleSheetLayoutView="100" zoomScalePageLayoutView="0" workbookViewId="0" topLeftCell="A1">
      <selection activeCell="J29" sqref="J29"/>
    </sheetView>
  </sheetViews>
  <sheetFormatPr defaultColWidth="8.796875" defaultRowHeight="14.25"/>
  <cols>
    <col min="1" max="1" width="2.5" style="0" customWidth="1"/>
    <col min="2" max="9" width="2.19921875" style="0" customWidth="1"/>
    <col min="10" max="11" width="19.3984375" style="0" customWidth="1"/>
    <col min="12" max="12" width="11.19921875" style="0" customWidth="1"/>
    <col min="13" max="13" width="10.59765625" style="0" customWidth="1"/>
    <col min="14" max="14" width="8.09765625" style="0" customWidth="1"/>
  </cols>
  <sheetData>
    <row r="1" spans="1:8" s="4" customFormat="1" ht="9.75" customHeight="1">
      <c r="A1" s="1"/>
      <c r="B1" s="1"/>
      <c r="C1" s="1"/>
      <c r="D1" s="1"/>
      <c r="E1" s="1"/>
      <c r="F1" s="1"/>
      <c r="G1" s="1"/>
      <c r="H1" s="1"/>
    </row>
    <row r="2" spans="2:3" ht="13.5">
      <c r="B2" t="s">
        <v>34</v>
      </c>
      <c r="C2" s="7"/>
    </row>
    <row r="3" ht="13.5">
      <c r="C3" s="7"/>
    </row>
    <row r="4" ht="13.5">
      <c r="C4" s="7" t="s">
        <v>89</v>
      </c>
    </row>
    <row r="5" ht="13.5">
      <c r="C5" s="7"/>
    </row>
    <row r="6" spans="2:3" ht="9.75" customHeight="1">
      <c r="B6" s="7"/>
      <c r="C6" s="7"/>
    </row>
    <row r="7" spans="2:14" ht="18.75" customHeight="1">
      <c r="B7" s="120" t="s">
        <v>28</v>
      </c>
      <c r="C7" s="126"/>
      <c r="D7" s="126"/>
      <c r="E7" s="126"/>
      <c r="F7" s="126"/>
      <c r="G7" s="126"/>
      <c r="H7" s="126"/>
      <c r="I7" s="121"/>
      <c r="J7" s="120" t="s">
        <v>37</v>
      </c>
      <c r="K7" s="30" t="s">
        <v>59</v>
      </c>
      <c r="L7" s="32" t="s">
        <v>62</v>
      </c>
      <c r="M7" s="33" t="s">
        <v>35</v>
      </c>
      <c r="N7" s="117" t="s">
        <v>39</v>
      </c>
    </row>
    <row r="8" spans="2:14" ht="18.75" customHeight="1">
      <c r="B8" s="122"/>
      <c r="C8" s="127"/>
      <c r="D8" s="127"/>
      <c r="E8" s="127"/>
      <c r="F8" s="127"/>
      <c r="G8" s="127"/>
      <c r="H8" s="127"/>
      <c r="I8" s="123"/>
      <c r="J8" s="122"/>
      <c r="K8" s="36" t="s">
        <v>36</v>
      </c>
      <c r="L8" s="35" t="s">
        <v>63</v>
      </c>
      <c r="M8" s="34" t="s">
        <v>38</v>
      </c>
      <c r="N8" s="118"/>
    </row>
    <row r="9" spans="2:14" ht="18.75" customHeight="1">
      <c r="B9" s="79" t="s">
        <v>84</v>
      </c>
      <c r="C9" s="80"/>
      <c r="D9" s="80"/>
      <c r="E9" s="80"/>
      <c r="F9" s="80"/>
      <c r="G9" s="80"/>
      <c r="H9" s="80"/>
      <c r="I9" s="61"/>
      <c r="J9" s="44">
        <v>1267761</v>
      </c>
      <c r="K9" s="44">
        <v>1009188</v>
      </c>
      <c r="L9" s="44">
        <v>1064043</v>
      </c>
      <c r="M9" s="43">
        <f>ROUND(+L9/J9*100,1)</f>
        <v>83.9</v>
      </c>
      <c r="N9" s="21"/>
    </row>
    <row r="10" spans="2:14" ht="18.75" customHeight="1">
      <c r="B10" s="79" t="s">
        <v>85</v>
      </c>
      <c r="C10" s="80"/>
      <c r="D10" s="80"/>
      <c r="E10" s="80"/>
      <c r="F10" s="80"/>
      <c r="G10" s="80"/>
      <c r="H10" s="80"/>
      <c r="I10" s="61"/>
      <c r="J10" s="44">
        <v>1325541</v>
      </c>
      <c r="K10" s="44">
        <v>1041043</v>
      </c>
      <c r="L10" s="44">
        <v>1167882</v>
      </c>
      <c r="M10" s="43">
        <f>ROUND(+L10/J10*100,1)</f>
        <v>88.1</v>
      </c>
      <c r="N10" s="21"/>
    </row>
    <row r="11" spans="2:14" ht="18.75" customHeight="1">
      <c r="B11" s="79" t="s">
        <v>86</v>
      </c>
      <c r="C11" s="80"/>
      <c r="D11" s="80"/>
      <c r="E11" s="80"/>
      <c r="F11" s="80"/>
      <c r="G11" s="80"/>
      <c r="H11" s="80"/>
      <c r="I11" s="61"/>
      <c r="J11" s="44">
        <v>1367710</v>
      </c>
      <c r="K11" s="44">
        <v>1072097</v>
      </c>
      <c r="L11" s="44">
        <v>1082542</v>
      </c>
      <c r="M11" s="43">
        <f>ROUND(+L11/J11*100,1)</f>
        <v>79.1</v>
      </c>
      <c r="N11" s="21"/>
    </row>
    <row r="12" spans="2:14" ht="18.75" customHeight="1">
      <c r="B12" s="79" t="s">
        <v>24</v>
      </c>
      <c r="C12" s="80"/>
      <c r="D12" s="80"/>
      <c r="E12" s="80"/>
      <c r="F12" s="80"/>
      <c r="G12" s="80"/>
      <c r="H12" s="80"/>
      <c r="I12" s="61"/>
      <c r="J12" s="42">
        <f>SUM(J9:J11)</f>
        <v>3961012</v>
      </c>
      <c r="K12" s="42">
        <f>SUM(K9:K11)</f>
        <v>3122328</v>
      </c>
      <c r="L12" s="42">
        <f>SUM(L9:L11)</f>
        <v>3314467</v>
      </c>
      <c r="M12" s="43">
        <f>ROUND(+L12/J12*100,1)</f>
        <v>83.7</v>
      </c>
      <c r="N12" s="21"/>
    </row>
    <row r="13" spans="2:3" ht="18.75" customHeight="1">
      <c r="B13" s="7"/>
      <c r="C13" s="7"/>
    </row>
    <row r="14" spans="2:3" ht="9.75" customHeight="1">
      <c r="B14" s="7"/>
      <c r="C14" s="7"/>
    </row>
    <row r="15" ht="13.5">
      <c r="C15" s="7" t="s">
        <v>65</v>
      </c>
    </row>
    <row r="16" spans="13:14" ht="13.5" customHeight="1">
      <c r="M16" s="57" t="s">
        <v>66</v>
      </c>
      <c r="N16" s="57"/>
    </row>
    <row r="17" spans="2:14" ht="15" customHeight="1">
      <c r="B17" s="94"/>
      <c r="C17" s="95"/>
      <c r="D17" s="95"/>
      <c r="E17" s="95"/>
      <c r="F17" s="8"/>
      <c r="G17" s="115" t="s">
        <v>0</v>
      </c>
      <c r="H17" s="115"/>
      <c r="I17" s="116"/>
      <c r="J17" s="117" t="s">
        <v>87</v>
      </c>
      <c r="K17" s="117" t="s">
        <v>88</v>
      </c>
      <c r="L17" s="120" t="s">
        <v>27</v>
      </c>
      <c r="M17" s="121"/>
      <c r="N17" s="117" t="s">
        <v>40</v>
      </c>
    </row>
    <row r="18" spans="2:14" ht="14.25" customHeight="1">
      <c r="B18" s="96"/>
      <c r="C18" s="97"/>
      <c r="D18" s="97"/>
      <c r="E18" s="97"/>
      <c r="F18" s="9"/>
      <c r="G18" s="9"/>
      <c r="H18" s="3"/>
      <c r="I18" s="5"/>
      <c r="J18" s="119"/>
      <c r="K18" s="119"/>
      <c r="L18" s="122"/>
      <c r="M18" s="123"/>
      <c r="N18" s="119"/>
    </row>
    <row r="19" spans="2:14" ht="15" customHeight="1">
      <c r="B19" s="101" t="s">
        <v>20</v>
      </c>
      <c r="C19" s="102"/>
      <c r="D19" s="102"/>
      <c r="E19" s="3"/>
      <c r="F19" s="97"/>
      <c r="G19" s="97"/>
      <c r="H19" s="97"/>
      <c r="I19" s="98"/>
      <c r="J19" s="119"/>
      <c r="K19" s="119"/>
      <c r="L19" s="117" t="s">
        <v>64</v>
      </c>
      <c r="M19" s="10" t="s">
        <v>25</v>
      </c>
      <c r="N19" s="119"/>
    </row>
    <row r="20" spans="2:14" ht="15" customHeight="1">
      <c r="B20" s="103" t="s">
        <v>21</v>
      </c>
      <c r="C20" s="104"/>
      <c r="D20" s="104"/>
      <c r="E20" s="6"/>
      <c r="F20" s="99"/>
      <c r="G20" s="99"/>
      <c r="H20" s="99"/>
      <c r="I20" s="100"/>
      <c r="J20" s="124"/>
      <c r="K20" s="124"/>
      <c r="L20" s="125"/>
      <c r="M20" s="11" t="s">
        <v>26</v>
      </c>
      <c r="N20" s="118"/>
    </row>
    <row r="21" spans="2:14" s="2" customFormat="1" ht="18.75" customHeight="1">
      <c r="B21" s="106" t="s">
        <v>67</v>
      </c>
      <c r="C21" s="107"/>
      <c r="D21" s="108"/>
      <c r="E21" s="93" t="s">
        <v>68</v>
      </c>
      <c r="F21" s="93"/>
      <c r="G21" s="93"/>
      <c r="H21" s="93"/>
      <c r="I21" s="105"/>
      <c r="J21" s="48">
        <v>23359</v>
      </c>
      <c r="K21" s="48">
        <v>23403</v>
      </c>
      <c r="L21" s="46">
        <f>J21-K21</f>
        <v>-44</v>
      </c>
      <c r="M21" s="47">
        <f>ROUND(J21/K21*100,1)</f>
        <v>99.8</v>
      </c>
      <c r="N21" s="15"/>
    </row>
    <row r="22" spans="2:14" s="2" customFormat="1" ht="18.75" customHeight="1">
      <c r="B22" s="109"/>
      <c r="C22" s="110"/>
      <c r="D22" s="111"/>
      <c r="E22" s="93" t="s">
        <v>69</v>
      </c>
      <c r="F22" s="93"/>
      <c r="G22" s="93"/>
      <c r="H22" s="93"/>
      <c r="I22" s="105"/>
      <c r="J22" s="48">
        <v>2682</v>
      </c>
      <c r="K22" s="48">
        <v>2634</v>
      </c>
      <c r="L22" s="46">
        <f aca="true" t="shared" si="0" ref="L22:L30">J22-K22</f>
        <v>48</v>
      </c>
      <c r="M22" s="47">
        <f aca="true" t="shared" si="1" ref="M22:M30">ROUND(J22/K22*100,1)</f>
        <v>101.8</v>
      </c>
      <c r="N22" s="15"/>
    </row>
    <row r="23" spans="2:14" s="2" customFormat="1" ht="18.75" customHeight="1">
      <c r="B23" s="109"/>
      <c r="C23" s="110"/>
      <c r="D23" s="111"/>
      <c r="E23" s="93" t="s">
        <v>70</v>
      </c>
      <c r="F23" s="93"/>
      <c r="G23" s="93"/>
      <c r="H23" s="93"/>
      <c r="I23" s="105"/>
      <c r="J23" s="48">
        <v>381</v>
      </c>
      <c r="K23" s="48">
        <v>378</v>
      </c>
      <c r="L23" s="46">
        <f t="shared" si="0"/>
        <v>3</v>
      </c>
      <c r="M23" s="47">
        <f t="shared" si="1"/>
        <v>100.8</v>
      </c>
      <c r="N23" s="15"/>
    </row>
    <row r="24" spans="2:14" s="2" customFormat="1" ht="18.75" customHeight="1">
      <c r="B24" s="109"/>
      <c r="C24" s="110"/>
      <c r="D24" s="111"/>
      <c r="E24" s="93" t="s">
        <v>71</v>
      </c>
      <c r="F24" s="93"/>
      <c r="G24" s="93"/>
      <c r="H24" s="93"/>
      <c r="I24" s="105"/>
      <c r="J24" s="48">
        <v>169</v>
      </c>
      <c r="K24" s="48">
        <v>169</v>
      </c>
      <c r="L24" s="46">
        <f t="shared" si="0"/>
        <v>0</v>
      </c>
      <c r="M24" s="47">
        <f t="shared" si="1"/>
        <v>100</v>
      </c>
      <c r="N24" s="15"/>
    </row>
    <row r="25" spans="2:14" s="2" customFormat="1" ht="18.75" customHeight="1">
      <c r="B25" s="109"/>
      <c r="C25" s="110"/>
      <c r="D25" s="111"/>
      <c r="E25" s="93" t="s">
        <v>72</v>
      </c>
      <c r="F25" s="93"/>
      <c r="G25" s="93"/>
      <c r="H25" s="93"/>
      <c r="I25" s="105"/>
      <c r="J25" s="48">
        <v>53</v>
      </c>
      <c r="K25" s="48">
        <v>52</v>
      </c>
      <c r="L25" s="46">
        <f t="shared" si="0"/>
        <v>1</v>
      </c>
      <c r="M25" s="47">
        <f t="shared" si="1"/>
        <v>101.9</v>
      </c>
      <c r="N25" s="15"/>
    </row>
    <row r="26" spans="2:14" s="2" customFormat="1" ht="18.75" customHeight="1">
      <c r="B26" s="109"/>
      <c r="C26" s="110"/>
      <c r="D26" s="111"/>
      <c r="E26" s="93" t="s">
        <v>74</v>
      </c>
      <c r="F26" s="93"/>
      <c r="G26" s="93"/>
      <c r="H26" s="93"/>
      <c r="I26" s="105"/>
      <c r="J26" s="48">
        <v>35</v>
      </c>
      <c r="K26" s="48">
        <v>35</v>
      </c>
      <c r="L26" s="46">
        <f t="shared" si="0"/>
        <v>0</v>
      </c>
      <c r="M26" s="47">
        <f t="shared" si="1"/>
        <v>100</v>
      </c>
      <c r="N26" s="15"/>
    </row>
    <row r="27" spans="2:14" s="2" customFormat="1" ht="18.75" customHeight="1">
      <c r="B27" s="112"/>
      <c r="C27" s="113"/>
      <c r="D27" s="114"/>
      <c r="E27" s="93" t="s">
        <v>73</v>
      </c>
      <c r="F27" s="93"/>
      <c r="G27" s="93"/>
      <c r="H27" s="93"/>
      <c r="I27" s="105"/>
      <c r="J27" s="48">
        <v>3</v>
      </c>
      <c r="K27" s="48">
        <v>3</v>
      </c>
      <c r="L27" s="46">
        <f t="shared" si="0"/>
        <v>0</v>
      </c>
      <c r="M27" s="47">
        <f t="shared" si="1"/>
        <v>100</v>
      </c>
      <c r="N27" s="15"/>
    </row>
    <row r="28" spans="2:14" s="2" customFormat="1" ht="18.75" customHeight="1">
      <c r="B28" s="92" t="s">
        <v>22</v>
      </c>
      <c r="C28" s="93"/>
      <c r="D28" s="93"/>
      <c r="E28" s="93"/>
      <c r="F28" s="93"/>
      <c r="G28" s="90"/>
      <c r="H28" s="19"/>
      <c r="I28" s="22"/>
      <c r="J28" s="48">
        <v>1</v>
      </c>
      <c r="K28" s="48">
        <v>1</v>
      </c>
      <c r="L28" s="46">
        <f t="shared" si="0"/>
        <v>0</v>
      </c>
      <c r="M28" s="47">
        <f t="shared" si="1"/>
        <v>100</v>
      </c>
      <c r="N28" s="15"/>
    </row>
    <row r="29" spans="2:14" s="2" customFormat="1" ht="18.75" customHeight="1">
      <c r="B29" s="92" t="s">
        <v>23</v>
      </c>
      <c r="C29" s="93"/>
      <c r="D29" s="93"/>
      <c r="E29" s="93"/>
      <c r="F29" s="93"/>
      <c r="G29" s="90"/>
      <c r="H29" s="19"/>
      <c r="I29" s="22"/>
      <c r="J29" s="48">
        <v>185</v>
      </c>
      <c r="K29" s="48">
        <v>185</v>
      </c>
      <c r="L29" s="46">
        <f t="shared" si="0"/>
        <v>0</v>
      </c>
      <c r="M29" s="47">
        <f t="shared" si="1"/>
        <v>100</v>
      </c>
      <c r="N29" s="15"/>
    </row>
    <row r="30" spans="2:14" s="2" customFormat="1" ht="18.75" customHeight="1">
      <c r="B30" s="79" t="s">
        <v>24</v>
      </c>
      <c r="C30" s="80"/>
      <c r="D30" s="80"/>
      <c r="E30" s="80"/>
      <c r="F30" s="80"/>
      <c r="G30" s="80"/>
      <c r="H30" s="90"/>
      <c r="I30" s="91"/>
      <c r="J30" s="45">
        <f>SUM(J21:J29)</f>
        <v>26868</v>
      </c>
      <c r="K30" s="46">
        <f>SUM(K21:K29)</f>
        <v>26860</v>
      </c>
      <c r="L30" s="46">
        <f t="shared" si="0"/>
        <v>8</v>
      </c>
      <c r="M30" s="47">
        <f t="shared" si="1"/>
        <v>100</v>
      </c>
      <c r="N30" s="15"/>
    </row>
    <row r="31" ht="18" customHeight="1"/>
  </sheetData>
  <sheetProtection/>
  <mergeCells count="29">
    <mergeCell ref="G17:I17"/>
    <mergeCell ref="N7:N8"/>
    <mergeCell ref="N17:N20"/>
    <mergeCell ref="L17:M18"/>
    <mergeCell ref="J7:J8"/>
    <mergeCell ref="M16:N16"/>
    <mergeCell ref="K17:K20"/>
    <mergeCell ref="J17:J20"/>
    <mergeCell ref="L19:L20"/>
    <mergeCell ref="B7:I8"/>
    <mergeCell ref="B20:D20"/>
    <mergeCell ref="E21:I21"/>
    <mergeCell ref="B21:D27"/>
    <mergeCell ref="E27:I27"/>
    <mergeCell ref="E26:I26"/>
    <mergeCell ref="E25:I25"/>
    <mergeCell ref="E24:I24"/>
    <mergeCell ref="E23:I23"/>
    <mergeCell ref="E22:I22"/>
    <mergeCell ref="B12:I12"/>
    <mergeCell ref="B9:I9"/>
    <mergeCell ref="B10:I10"/>
    <mergeCell ref="B11:I11"/>
    <mergeCell ref="B30:I30"/>
    <mergeCell ref="B29:G29"/>
    <mergeCell ref="B28:G28"/>
    <mergeCell ref="B17:E18"/>
    <mergeCell ref="F19:I20"/>
    <mergeCell ref="B19:D19"/>
  </mergeCells>
  <printOptions/>
  <pageMargins left="0.62" right="0.43" top="0.89" bottom="0.7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3180 水谷 江里</cp:lastModifiedBy>
  <cp:lastPrinted>2019-11-18T06:43:54Z</cp:lastPrinted>
  <dcterms:created xsi:type="dcterms:W3CDTF">2001-11-22T06:56:26Z</dcterms:created>
  <dcterms:modified xsi:type="dcterms:W3CDTF">2019-11-19T06:07:37Z</dcterms:modified>
  <cp:category/>
  <cp:version/>
  <cp:contentType/>
  <cp:contentStatus/>
</cp:coreProperties>
</file>