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430" yWindow="65521" windowWidth="12030" windowHeight="9930" firstSheet="2" activeTab="2"/>
  </bookViews>
  <sheets>
    <sheet name="回復済み_Sheet1" sheetId="1" state="veryHidden" r:id="rId1"/>
    <sheet name="回復済み_Sheet2" sheetId="2" state="veryHidden" r:id="rId2"/>
    <sheet name="損益" sheetId="3" r:id="rId3"/>
    <sheet name="貸借①" sheetId="4" r:id="rId4"/>
    <sheet name="貸借②" sheetId="5" r:id="rId5"/>
    <sheet name="貸借③" sheetId="6" r:id="rId6"/>
    <sheet name="総括" sheetId="7" r:id="rId7"/>
    <sheet name="業務①" sheetId="8" r:id="rId8"/>
    <sheet name="業務②" sheetId="9" r:id="rId9"/>
  </sheets>
  <definedNames>
    <definedName name="_xlnm.Print_Area" localSheetId="7">'業務①'!$B$1:$I$22</definedName>
    <definedName name="_xlnm.Print_Area" localSheetId="8">'業務②'!$A$1:$J$31</definedName>
    <definedName name="_xlnm.Print_Area" localSheetId="6">'総括'!$A$1:$H$56</definedName>
  </definedNames>
  <calcPr fullCalcOnLoad="1"/>
</workbook>
</file>

<file path=xl/comments9.xml><?xml version="1.0" encoding="utf-8"?>
<comments xmlns="http://schemas.openxmlformats.org/spreadsheetml/2006/main">
  <authors>
    <author>tsmhp-user</author>
    <author>桑原 和之</author>
  </authors>
  <commentList>
    <comment ref="J9" authorId="0">
      <text>
        <r>
          <rPr>
            <b/>
            <sz val="9"/>
            <rFont val="ＭＳ Ｐゴシック"/>
            <family val="3"/>
          </rPr>
          <t>河瀬先生を含む</t>
        </r>
      </text>
    </comment>
    <comment ref="J11" authorId="0">
      <text>
        <r>
          <rPr>
            <b/>
            <sz val="9"/>
            <rFont val="ＭＳ Ｐゴシック"/>
            <family val="3"/>
          </rPr>
          <t>鍵本先生を含む→退職済</t>
        </r>
      </text>
    </comment>
    <comment ref="C9" authorId="1">
      <text>
        <r>
          <rPr>
            <b/>
            <sz val="9"/>
            <rFont val="ＭＳ Ｐゴシック"/>
            <family val="3"/>
          </rPr>
          <t>≪備忘≫令和元年度決算になるときには「脳神経内科」に修正してください。</t>
        </r>
      </text>
    </comment>
  </commentList>
</comments>
</file>

<file path=xl/sharedStrings.xml><?xml version="1.0" encoding="utf-8"?>
<sst xmlns="http://schemas.openxmlformats.org/spreadsheetml/2006/main" count="302" uniqueCount="202">
  <si>
    <t>他会計補助金</t>
  </si>
  <si>
    <t>補助金</t>
  </si>
  <si>
    <t>入院収益</t>
  </si>
  <si>
    <t>外来収益</t>
  </si>
  <si>
    <t>その他医業収益</t>
  </si>
  <si>
    <t>給与費</t>
  </si>
  <si>
    <t>材料費</t>
  </si>
  <si>
    <t>経費</t>
  </si>
  <si>
    <t>減価償却費</t>
  </si>
  <si>
    <t>資産減耗費</t>
  </si>
  <si>
    <t>研究研修費</t>
  </si>
  <si>
    <t>負担金交付金</t>
  </si>
  <si>
    <t>患者外給食収益</t>
  </si>
  <si>
    <t>雑収益</t>
  </si>
  <si>
    <t>雑損失</t>
  </si>
  <si>
    <t>雑支出</t>
  </si>
  <si>
    <t>特別利益</t>
  </si>
  <si>
    <t>特別損失</t>
  </si>
  <si>
    <t>前年対比</t>
  </si>
  <si>
    <t>患者延数</t>
  </si>
  <si>
    <t>一日平均</t>
  </si>
  <si>
    <t>増    減</t>
  </si>
  <si>
    <t>比率  ％</t>
  </si>
  <si>
    <t>計</t>
  </si>
  <si>
    <t>許可病床数</t>
  </si>
  <si>
    <t>床</t>
  </si>
  <si>
    <t>稼働病床数</t>
  </si>
  <si>
    <t>人</t>
  </si>
  <si>
    <t>一日平均数</t>
  </si>
  <si>
    <t>許可病床利用率</t>
  </si>
  <si>
    <t>医師数</t>
  </si>
  <si>
    <t>診療日数</t>
  </si>
  <si>
    <t>投資</t>
  </si>
  <si>
    <t>投資合計</t>
  </si>
  <si>
    <t>１</t>
  </si>
  <si>
    <t>２</t>
  </si>
  <si>
    <t>３</t>
  </si>
  <si>
    <t>４</t>
  </si>
  <si>
    <t>５</t>
  </si>
  <si>
    <t>６</t>
  </si>
  <si>
    <t>区分</t>
  </si>
  <si>
    <t>当年度
診療日数</t>
  </si>
  <si>
    <t>入院</t>
  </si>
  <si>
    <t>外来</t>
  </si>
  <si>
    <t>利用者延数</t>
  </si>
  <si>
    <t>訪問看護</t>
  </si>
  <si>
    <t>固定資産</t>
  </si>
  <si>
    <t>有形固定資産</t>
  </si>
  <si>
    <t>土地</t>
  </si>
  <si>
    <t>建物</t>
  </si>
  <si>
    <t>減価償却累計額</t>
  </si>
  <si>
    <t>建物附属設備</t>
  </si>
  <si>
    <t>構築物</t>
  </si>
  <si>
    <t>器械備品</t>
  </si>
  <si>
    <t>車両</t>
  </si>
  <si>
    <t>有形固定資産合計</t>
  </si>
  <si>
    <t>無形固定資産</t>
  </si>
  <si>
    <t>電話加入権</t>
  </si>
  <si>
    <t>無形固定資産合計</t>
  </si>
  <si>
    <t>固定資産合計</t>
  </si>
  <si>
    <t>流動資産</t>
  </si>
  <si>
    <t>現金預金</t>
  </si>
  <si>
    <t>未収金</t>
  </si>
  <si>
    <t>貯蔵品</t>
  </si>
  <si>
    <t>その他流動資産</t>
  </si>
  <si>
    <t>流動資産合計</t>
  </si>
  <si>
    <t>資産合計</t>
  </si>
  <si>
    <t>固定負債</t>
  </si>
  <si>
    <t>他会計借入金</t>
  </si>
  <si>
    <t>引当金</t>
  </si>
  <si>
    <t>修繕引当金</t>
  </si>
  <si>
    <t>その他固定負債</t>
  </si>
  <si>
    <t>年賦未払金</t>
  </si>
  <si>
    <t>固定負債合計</t>
  </si>
  <si>
    <t>流動負債</t>
  </si>
  <si>
    <t>一時借入金</t>
  </si>
  <si>
    <t>未払金</t>
  </si>
  <si>
    <t>その他流動負債</t>
  </si>
  <si>
    <t>流動負債合計</t>
  </si>
  <si>
    <t>負債合計</t>
  </si>
  <si>
    <t>資本金</t>
  </si>
  <si>
    <t>固有資本金</t>
  </si>
  <si>
    <t>繰入資本金</t>
  </si>
  <si>
    <t>組入資本金</t>
  </si>
  <si>
    <t>資本金合計</t>
  </si>
  <si>
    <t>剰余金</t>
  </si>
  <si>
    <t>資本剰余金</t>
  </si>
  <si>
    <t>利益剰余金</t>
  </si>
  <si>
    <t>減債積立金</t>
  </si>
  <si>
    <t>当年度未処理欠損金</t>
  </si>
  <si>
    <t>利益剰余金合計</t>
  </si>
  <si>
    <t>剰余金合計</t>
  </si>
  <si>
    <t>資本合計</t>
  </si>
  <si>
    <t>負債資本合計</t>
  </si>
  <si>
    <t>入院１日平均</t>
  </si>
  <si>
    <t>外来１日平均</t>
  </si>
  <si>
    <t>医業収益</t>
  </si>
  <si>
    <t>(1)</t>
  </si>
  <si>
    <t>(2)</t>
  </si>
  <si>
    <t>(3)</t>
  </si>
  <si>
    <t>医業費用</t>
  </si>
  <si>
    <t>(4)</t>
  </si>
  <si>
    <t>(5)</t>
  </si>
  <si>
    <t>(6)</t>
  </si>
  <si>
    <t>医業損失</t>
  </si>
  <si>
    <t>医業外収益</t>
  </si>
  <si>
    <t>受取利息配当金</t>
  </si>
  <si>
    <t>長期前受金戻入</t>
  </si>
  <si>
    <t>(7)</t>
  </si>
  <si>
    <t>その他医業外収益</t>
  </si>
  <si>
    <t>(8)</t>
  </si>
  <si>
    <t>医業外費用</t>
  </si>
  <si>
    <t>支払利息及び</t>
  </si>
  <si>
    <t>企業債取扱諸費</t>
  </si>
  <si>
    <t>長期前払消費税</t>
  </si>
  <si>
    <t>勘定償却</t>
  </si>
  <si>
    <t>患者外給食材料費</t>
  </si>
  <si>
    <t>固定資産売却益</t>
  </si>
  <si>
    <t>過年度損益修正益</t>
  </si>
  <si>
    <t>その他特別利益</t>
  </si>
  <si>
    <t>固定資産売却損</t>
  </si>
  <si>
    <t>過年度損益修正損</t>
  </si>
  <si>
    <t>その他特別損失</t>
  </si>
  <si>
    <t>前年度繰越欠損金</t>
  </si>
  <si>
    <t>当年度未処理欠損金</t>
  </si>
  <si>
    <t>イ</t>
  </si>
  <si>
    <t>ロ</t>
  </si>
  <si>
    <t>ハ</t>
  </si>
  <si>
    <t>ニ</t>
  </si>
  <si>
    <t>ホ</t>
  </si>
  <si>
    <t>ヘ</t>
  </si>
  <si>
    <t>ト</t>
  </si>
  <si>
    <t>リース資産</t>
  </si>
  <si>
    <t>その他投資</t>
  </si>
  <si>
    <t>貸倒引当金</t>
  </si>
  <si>
    <t>企業債</t>
  </si>
  <si>
    <t>リース債務</t>
  </si>
  <si>
    <t>特別修繕引当金</t>
  </si>
  <si>
    <t>その他引当金</t>
  </si>
  <si>
    <t>年賦未払金</t>
  </si>
  <si>
    <t>他会計借入金</t>
  </si>
  <si>
    <t>引当金</t>
  </si>
  <si>
    <t>退職給付引当金</t>
  </si>
  <si>
    <t>賞与引当金</t>
  </si>
  <si>
    <t>修繕引当金</t>
  </si>
  <si>
    <t>繰延収益</t>
  </si>
  <si>
    <t>長期前受金</t>
  </si>
  <si>
    <t>繰延収益合計</t>
  </si>
  <si>
    <t>退職給付引当金</t>
  </si>
  <si>
    <t>４</t>
  </si>
  <si>
    <t>５</t>
  </si>
  <si>
    <t>６</t>
  </si>
  <si>
    <t>７</t>
  </si>
  <si>
    <t>％</t>
  </si>
  <si>
    <t>端数調整要参考</t>
  </si>
  <si>
    <t>（単位　円）</t>
  </si>
  <si>
    <t>資 産 の 部</t>
  </si>
  <si>
    <t>負 債 の 部</t>
  </si>
  <si>
    <t>資 本 の 部</t>
  </si>
  <si>
    <t>（単位　人）</t>
  </si>
  <si>
    <t>(1) 入院患者及び外来患者数</t>
  </si>
  <si>
    <t>(2) 病床利用状況</t>
  </si>
  <si>
    <t>(3) 訪問看護利用者数</t>
  </si>
  <si>
    <t>(4) 診療科別患者数</t>
  </si>
  <si>
    <t>８</t>
  </si>
  <si>
    <t>経常利益</t>
  </si>
  <si>
    <t>当年度純利益</t>
  </si>
  <si>
    <t>長期前受金
収益化累計額</t>
  </si>
  <si>
    <t>稼働病床利用率</t>
  </si>
  <si>
    <t>平成29年度</t>
  </si>
  <si>
    <t>内科</t>
  </si>
  <si>
    <t>消化器内科</t>
  </si>
  <si>
    <t>循環器内科</t>
  </si>
  <si>
    <t>呼吸器内科</t>
  </si>
  <si>
    <t>神経内科</t>
  </si>
  <si>
    <t>内分泌内科</t>
  </si>
  <si>
    <t>腎臓内科</t>
  </si>
  <si>
    <t>小児科</t>
  </si>
  <si>
    <t>外科</t>
  </si>
  <si>
    <t>整形外科</t>
  </si>
  <si>
    <t>脳神経外科</t>
  </si>
  <si>
    <t>形成外科</t>
  </si>
  <si>
    <t>皮膚科</t>
  </si>
  <si>
    <t>泌尿器科</t>
  </si>
  <si>
    <t>産婦人科</t>
  </si>
  <si>
    <t>眼科</t>
  </si>
  <si>
    <t>耳鼻いんこう科</t>
  </si>
  <si>
    <t>放射線科</t>
  </si>
  <si>
    <t>麻酔科</t>
  </si>
  <si>
    <t>緩和ケア内科</t>
  </si>
  <si>
    <t>歯科口腔外科</t>
  </si>
  <si>
    <t>リハビリテーション科</t>
  </si>
  <si>
    <t>病理診断科</t>
  </si>
  <si>
    <t>　 健康管理センター医師及び任期付職員を含まない。</t>
  </si>
  <si>
    <t>２　平成30年度　津島市民病院事業会計決算状況</t>
  </si>
  <si>
    <t>　(1)　平成30年度　津島市民病院事業損益計算書</t>
  </si>
  <si>
    <t>（平成30年４月１日から平成31年３月31日まで）</t>
  </si>
  <si>
    <t>　(2)　平成30年度　津島市民病院事業貸借対照表</t>
  </si>
  <si>
    <t>（平成31年３月31日まで）</t>
  </si>
  <si>
    <t>３  平成30年度　業務量</t>
  </si>
  <si>
    <t>平成30年度</t>
  </si>
  <si>
    <t>※「医師数」の欄は平成31年3月31日現在。</t>
  </si>
</sst>
</file>

<file path=xl/styles.xml><?xml version="1.0" encoding="utf-8"?>
<styleSheet xmlns="http://schemas.openxmlformats.org/spreadsheetml/2006/main">
  <numFmts count="3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quot;"/>
    <numFmt numFmtId="178" formatCode="0;&quot;△ &quot;0"/>
    <numFmt numFmtId="179" formatCode="#,##0;[Red]#,##0"/>
    <numFmt numFmtId="180" formatCode="#,##0.0;[Red]\-#,##0.0"/>
    <numFmt numFmtId="181" formatCode="#,##0_ ;[Red]\-#,##0\ "/>
    <numFmt numFmtId="182" formatCode="0.0"/>
    <numFmt numFmtId="183" formatCode="#,##0.0"/>
    <numFmt numFmtId="184" formatCode="0_);[Red]\(0\)"/>
    <numFmt numFmtId="185" formatCode="#,##0.0000;[Red]\-#,##0.0000"/>
    <numFmt numFmtId="186" formatCode="#,##0.000;[Red]\-#,##0.000"/>
    <numFmt numFmtId="187" formatCode="0.0%"/>
    <numFmt numFmtId="188" formatCode="0.0_ "/>
    <numFmt numFmtId="189" formatCode="_ * #,##0.0_ ;_ * \-#,##0.0_ ;_ * &quot;-&quot;?_ ;_ @_ "/>
    <numFmt numFmtId="190" formatCode="#,##0;&quot;△&quot;#,##0"/>
    <numFmt numFmtId="191" formatCode="&quot;Yes&quot;;&quot;Yes&quot;;&quot;No&quot;"/>
    <numFmt numFmtId="192" formatCode="&quot;True&quot;;&quot;True&quot;;&quot;False&quot;"/>
    <numFmt numFmtId="193" formatCode="&quot;On&quot;;&quot;On&quot;;&quot;Off&quot;"/>
    <numFmt numFmtId="194" formatCode="[$€-2]\ #,##0.00_);[Red]\([$€-2]\ #,##0.00\)"/>
    <numFmt numFmtId="195" formatCode="&quot;平&quot;&quot;成&quot;0&quot;年&quot;&quot;度&quot;"/>
    <numFmt numFmtId="196" formatCode="#,##0.0_ ;[Red]\-#,##0.0\ "/>
    <numFmt numFmtId="197" formatCode="#,##0.00_ ;[Red]\-#,##0.00\ "/>
  </numFmts>
  <fonts count="49">
    <font>
      <sz val="11"/>
      <name val="ＭＳ Ｐゴシック"/>
      <family val="3"/>
    </font>
    <font>
      <sz val="6"/>
      <name val="ＭＳ Ｐゴシック"/>
      <family val="3"/>
    </font>
    <font>
      <sz val="11"/>
      <name val="ＭＳ Ｐ明朝"/>
      <family val="1"/>
    </font>
    <font>
      <sz val="10"/>
      <color indexed="8"/>
      <name val="Arial"/>
      <family val="2"/>
    </font>
    <font>
      <sz val="10"/>
      <name val="Arial"/>
      <family val="2"/>
    </font>
    <font>
      <b/>
      <sz val="12"/>
      <name val="Arial"/>
      <family val="2"/>
    </font>
    <font>
      <sz val="10"/>
      <name val="ＭＳ 明朝"/>
      <family val="1"/>
    </font>
    <font>
      <b/>
      <sz val="9"/>
      <name val="ＭＳ Ｐゴシック"/>
      <family val="3"/>
    </font>
    <font>
      <sz val="11"/>
      <name val="ＭＳ 明朝"/>
      <family val="1"/>
    </font>
    <font>
      <sz val="12"/>
      <name val="ＭＳ ゴシック"/>
      <family val="3"/>
    </font>
    <font>
      <sz val="11"/>
      <name val="ＭＳ ゴシック"/>
      <family val="3"/>
    </font>
    <font>
      <sz val="12"/>
      <name val="ＭＳ 明朝"/>
      <family val="1"/>
    </font>
    <font>
      <sz val="11"/>
      <color indexed="8"/>
      <name val="ＭＳ Ｐゴシック"/>
      <family val="3"/>
    </font>
    <font>
      <sz val="10.5"/>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s>
  <borders count="66">
    <border>
      <left/>
      <right/>
      <top/>
      <bottom/>
      <diagonal/>
    </border>
    <border>
      <left>
        <color indexed="63"/>
      </left>
      <right>
        <color indexed="63"/>
      </right>
      <top style="medium"/>
      <bottom style="medium"/>
    </border>
    <border>
      <left>
        <color indexed="63"/>
      </left>
      <right>
        <color indexed="63"/>
      </right>
      <top style="thin"/>
      <bottom style="thin"/>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color indexed="63"/>
      </right>
      <top style="thin"/>
      <bottom style="double"/>
    </border>
    <border>
      <left style="thin"/>
      <right>
        <color indexed="63"/>
      </right>
      <top style="thin"/>
      <bottom style="thin"/>
    </border>
    <border>
      <left style="thin"/>
      <right style="hair"/>
      <top style="hair"/>
      <bottom style="thin"/>
    </border>
    <border>
      <left>
        <color indexed="63"/>
      </left>
      <right style="hair"/>
      <top style="hair"/>
      <bottom style="hair"/>
    </border>
    <border>
      <left>
        <color indexed="63"/>
      </left>
      <right style="hair"/>
      <top>
        <color indexed="63"/>
      </top>
      <bottom style="hair"/>
    </border>
    <border>
      <left>
        <color indexed="63"/>
      </left>
      <right style="hair"/>
      <top style="hair"/>
      <bottom style="thin"/>
    </border>
    <border>
      <left style="hair"/>
      <right style="thin"/>
      <top style="hair"/>
      <bottom style="thin"/>
    </border>
    <border>
      <left>
        <color indexed="63"/>
      </left>
      <right style="hair"/>
      <top style="hair"/>
      <bottom>
        <color indexed="63"/>
      </bottom>
    </border>
    <border>
      <left>
        <color indexed="63"/>
      </left>
      <right style="hair"/>
      <top style="thin"/>
      <bottom style="thin"/>
    </border>
    <border>
      <left style="hair"/>
      <right>
        <color indexed="63"/>
      </right>
      <top style="hair"/>
      <bottom style="thin"/>
    </border>
    <border>
      <left>
        <color indexed="63"/>
      </left>
      <right style="thin"/>
      <top style="hair"/>
      <bottom style="hair"/>
    </border>
    <border>
      <left style="thin"/>
      <right style="thin"/>
      <top>
        <color indexed="63"/>
      </top>
      <bottom style="thin"/>
    </border>
    <border>
      <left>
        <color indexed="63"/>
      </left>
      <right style="hair"/>
      <top>
        <color indexed="63"/>
      </top>
      <bottom style="thin"/>
    </border>
    <border>
      <left style="hair"/>
      <right style="thin"/>
      <top>
        <color indexed="63"/>
      </top>
      <bottom style="thin"/>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hair"/>
      <top>
        <color indexed="63"/>
      </top>
      <bottom style="hair"/>
    </border>
    <border>
      <left style="thin"/>
      <right>
        <color indexed="63"/>
      </right>
      <top style="hair"/>
      <bottom style="hair"/>
    </border>
    <border>
      <left>
        <color indexed="63"/>
      </left>
      <right>
        <color indexed="63"/>
      </right>
      <top style="hair"/>
      <bottom style="hair"/>
    </border>
    <border>
      <left style="thin"/>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style="hair"/>
      <top style="hair"/>
      <bottom>
        <color indexed="63"/>
      </bottom>
    </border>
    <border>
      <left>
        <color indexed="63"/>
      </left>
      <right style="thin"/>
      <top style="thin"/>
      <bottom style="thin"/>
    </border>
    <border>
      <left style="thin"/>
      <right style="hair"/>
      <top style="thin"/>
      <bottom style="thin"/>
    </border>
    <border>
      <left style="hair"/>
      <right>
        <color indexed="63"/>
      </right>
      <top>
        <color indexed="63"/>
      </top>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color indexed="63"/>
      </bottom>
    </border>
    <border>
      <left style="hair"/>
      <right>
        <color indexed="63"/>
      </right>
      <top style="thin"/>
      <bottom style="thin"/>
    </border>
    <border>
      <left style="hair"/>
      <right style="thin"/>
      <top style="hair"/>
      <bottom style="hair"/>
    </border>
    <border>
      <left style="hair"/>
      <right style="thin"/>
      <top style="hair"/>
      <bottom>
        <color indexed="63"/>
      </bottom>
    </border>
    <border>
      <left style="hair"/>
      <right style="thin"/>
      <top style="thin"/>
      <bottom style="thin"/>
    </border>
    <border>
      <left style="thin"/>
      <right style="thin"/>
      <top style="thin"/>
      <bottom style="hair"/>
    </border>
    <border>
      <left style="thin"/>
      <right style="thin"/>
      <top style="hair"/>
      <bottom style="thin"/>
    </border>
    <border>
      <left>
        <color indexed="63"/>
      </left>
      <right style="hair"/>
      <top style="thin"/>
      <bottom style="hair"/>
    </border>
    <border>
      <left style="hair"/>
      <right>
        <color indexed="63"/>
      </right>
      <top style="thin"/>
      <bottom style="hair"/>
    </border>
    <border>
      <left style="hair"/>
      <right style="thin"/>
      <top style="thin"/>
      <bottom style="hair"/>
    </border>
    <border>
      <left style="hair"/>
      <right style="thin"/>
      <top>
        <color indexed="63"/>
      </top>
      <bottom style="hair"/>
    </border>
    <border>
      <left style="thin"/>
      <right style="hair"/>
      <top style="thin"/>
      <bottom style="hair"/>
    </border>
    <border>
      <left style="hair"/>
      <right style="hair"/>
      <top style="thin"/>
      <bottom style="hair"/>
    </border>
    <border>
      <left>
        <color indexed="63"/>
      </left>
      <right>
        <color indexed="63"/>
      </right>
      <top style="thin"/>
      <bottom style="hair"/>
    </border>
    <border>
      <left style="hair"/>
      <right style="hair"/>
      <top style="hair"/>
      <bottom style="thin"/>
    </border>
    <border>
      <left style="thin"/>
      <right style="hair"/>
      <top>
        <color indexed="63"/>
      </top>
      <bottom style="thin"/>
    </border>
    <border>
      <left style="hair"/>
      <right style="hair"/>
      <top>
        <color indexed="63"/>
      </top>
      <bottom style="thin"/>
    </border>
    <border>
      <left>
        <color indexed="63"/>
      </left>
      <right>
        <color indexed="63"/>
      </right>
      <top style="thin"/>
      <bottom>
        <color indexed="63"/>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177" fontId="3" fillId="0" borderId="0" applyFill="0" applyBorder="0" applyAlignment="0">
      <protection/>
    </xf>
    <xf numFmtId="0" fontId="5" fillId="0" borderId="1" applyNumberFormat="0" applyAlignment="0" applyProtection="0"/>
    <xf numFmtId="0" fontId="5" fillId="0" borderId="2">
      <alignment horizontal="left" vertical="center"/>
      <protection/>
    </xf>
    <xf numFmtId="0" fontId="4" fillId="0" borderId="0">
      <alignment/>
      <protection/>
    </xf>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3"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4" applyNumberFormat="0" applyFont="0" applyAlignment="0" applyProtection="0"/>
    <xf numFmtId="0" fontId="36" fillId="0" borderId="5" applyNumberFormat="0" applyFill="0" applyAlignment="0" applyProtection="0"/>
    <xf numFmtId="0" fontId="37" fillId="29" borderId="0" applyNumberFormat="0" applyBorder="0" applyAlignment="0" applyProtection="0"/>
    <xf numFmtId="0" fontId="38" fillId="30" borderId="6"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40" fillId="0" borderId="7" applyNumberFormat="0" applyFill="0" applyAlignment="0" applyProtection="0"/>
    <xf numFmtId="0" fontId="41" fillId="0" borderId="8" applyNumberFormat="0" applyFill="0" applyAlignment="0" applyProtection="0"/>
    <xf numFmtId="0" fontId="42" fillId="0" borderId="9" applyNumberFormat="0" applyFill="0" applyAlignment="0" applyProtection="0"/>
    <xf numFmtId="0" fontId="42" fillId="0" borderId="0" applyNumberFormat="0" applyFill="0" applyBorder="0" applyAlignment="0" applyProtection="0"/>
    <xf numFmtId="0" fontId="43" fillId="0" borderId="10" applyNumberFormat="0" applyFill="0" applyAlignment="0" applyProtection="0"/>
    <xf numFmtId="0" fontId="44" fillId="30" borderId="11"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6" applyNumberFormat="0" applyAlignment="0" applyProtection="0"/>
    <xf numFmtId="0" fontId="0" fillId="0" borderId="0">
      <alignment/>
      <protection/>
    </xf>
    <xf numFmtId="0" fontId="12" fillId="0" borderId="0">
      <alignment vertical="center"/>
      <protection/>
    </xf>
    <xf numFmtId="0" fontId="47" fillId="32" borderId="0" applyNumberFormat="0" applyBorder="0" applyAlignment="0" applyProtection="0"/>
  </cellStyleXfs>
  <cellXfs count="177">
    <xf numFmtId="0" fontId="0" fillId="0" borderId="0" xfId="0" applyAlignment="1">
      <alignment/>
    </xf>
    <xf numFmtId="0" fontId="2" fillId="0" borderId="0" xfId="65" applyFont="1">
      <alignment/>
      <protection/>
    </xf>
    <xf numFmtId="0" fontId="2" fillId="0" borderId="0" xfId="65" applyFont="1" applyAlignment="1">
      <alignment wrapText="1"/>
      <protection/>
    </xf>
    <xf numFmtId="0" fontId="9" fillId="33" borderId="0" xfId="65" applyFont="1" applyFill="1" applyAlignment="1">
      <alignment vertical="center"/>
      <protection/>
    </xf>
    <xf numFmtId="0" fontId="8" fillId="0" borderId="0" xfId="65" applyFont="1">
      <alignment/>
      <protection/>
    </xf>
    <xf numFmtId="49" fontId="6" fillId="0" borderId="0" xfId="0" applyNumberFormat="1" applyFont="1" applyAlignment="1">
      <alignment horizontal="left" vertical="center"/>
    </xf>
    <xf numFmtId="0" fontId="6" fillId="0" borderId="0" xfId="0" applyFont="1" applyAlignment="1">
      <alignment horizontal="distributed" vertical="center"/>
    </xf>
    <xf numFmtId="0" fontId="6" fillId="0" borderId="0" xfId="0" applyFont="1" applyAlignment="1">
      <alignment vertical="center"/>
    </xf>
    <xf numFmtId="0" fontId="6" fillId="0" borderId="0" xfId="0" applyFont="1" applyAlignment="1">
      <alignment horizontal="left" vertical="center"/>
    </xf>
    <xf numFmtId="49" fontId="6" fillId="0" borderId="0" xfId="0" applyNumberFormat="1" applyFont="1" applyAlignment="1">
      <alignment horizontal="right" vertical="center"/>
    </xf>
    <xf numFmtId="176" fontId="6" fillId="0" borderId="0" xfId="0" applyNumberFormat="1" applyFont="1" applyBorder="1" applyAlignment="1">
      <alignment vertical="center"/>
    </xf>
    <xf numFmtId="0" fontId="10" fillId="0" borderId="0" xfId="0" applyFont="1" applyAlignment="1">
      <alignment horizontal="left" vertical="center"/>
    </xf>
    <xf numFmtId="0" fontId="8" fillId="0" borderId="0" xfId="0" applyFont="1" applyAlignment="1">
      <alignment vertical="center"/>
    </xf>
    <xf numFmtId="49" fontId="8" fillId="0" borderId="0" xfId="0" applyNumberFormat="1" applyFont="1" applyAlignment="1">
      <alignment horizontal="left" vertical="center"/>
    </xf>
    <xf numFmtId="0" fontId="8" fillId="0" borderId="0" xfId="0" applyFont="1" applyAlignment="1">
      <alignment horizontal="distributed" vertical="center"/>
    </xf>
    <xf numFmtId="49" fontId="8" fillId="0" borderId="0" xfId="0" applyNumberFormat="1" applyFont="1" applyAlignment="1">
      <alignment horizontal="right" vertical="center"/>
    </xf>
    <xf numFmtId="176" fontId="8" fillId="0" borderId="0" xfId="0" applyNumberFormat="1" applyFont="1" applyAlignment="1">
      <alignment vertical="center"/>
    </xf>
    <xf numFmtId="176" fontId="8" fillId="0" borderId="12" xfId="0" applyNumberFormat="1" applyFont="1" applyBorder="1" applyAlignment="1">
      <alignment vertical="center"/>
    </xf>
    <xf numFmtId="176" fontId="8" fillId="0" borderId="0" xfId="0" applyNumberFormat="1" applyFont="1" applyBorder="1" applyAlignment="1">
      <alignment vertical="center"/>
    </xf>
    <xf numFmtId="0" fontId="8" fillId="0" borderId="0" xfId="0" applyFont="1" applyAlignment="1">
      <alignment horizontal="left" vertical="center"/>
    </xf>
    <xf numFmtId="176" fontId="8" fillId="0" borderId="13" xfId="0" applyNumberFormat="1" applyFont="1" applyBorder="1" applyAlignment="1">
      <alignment vertical="center"/>
    </xf>
    <xf numFmtId="0" fontId="6" fillId="0" borderId="0" xfId="0" applyFont="1" applyBorder="1" applyAlignment="1">
      <alignment vertical="center"/>
    </xf>
    <xf numFmtId="0" fontId="8" fillId="0" borderId="0" xfId="0" applyFont="1" applyBorder="1" applyAlignment="1">
      <alignment vertical="center"/>
    </xf>
    <xf numFmtId="0" fontId="10" fillId="0" borderId="0" xfId="0" applyFont="1" applyBorder="1" applyAlignment="1">
      <alignment vertical="center"/>
    </xf>
    <xf numFmtId="0" fontId="11" fillId="0" borderId="0" xfId="0" applyFont="1" applyBorder="1" applyAlignment="1">
      <alignment vertical="center"/>
    </xf>
    <xf numFmtId="0" fontId="6" fillId="0" borderId="0" xfId="0" applyFont="1" applyBorder="1" applyAlignment="1">
      <alignment/>
    </xf>
    <xf numFmtId="49" fontId="6" fillId="0" borderId="0" xfId="0" applyNumberFormat="1" applyFont="1" applyBorder="1" applyAlignment="1">
      <alignment horizontal="left" vertical="center"/>
    </xf>
    <xf numFmtId="0" fontId="6" fillId="0" borderId="0" xfId="0" applyFont="1" applyBorder="1" applyAlignment="1">
      <alignment horizontal="distributed" vertical="center"/>
    </xf>
    <xf numFmtId="49" fontId="6" fillId="0" borderId="0" xfId="0" applyNumberFormat="1" applyFont="1" applyBorder="1" applyAlignment="1">
      <alignment horizontal="right" vertical="center"/>
    </xf>
    <xf numFmtId="0" fontId="8" fillId="0" borderId="0" xfId="0" applyFont="1" applyBorder="1" applyAlignment="1">
      <alignment horizontal="distributed" vertical="center"/>
    </xf>
    <xf numFmtId="49" fontId="8" fillId="0" borderId="0" xfId="0" applyNumberFormat="1" applyFont="1" applyBorder="1" applyAlignment="1">
      <alignment horizontal="right" vertical="center"/>
    </xf>
    <xf numFmtId="49" fontId="8" fillId="0" borderId="0" xfId="0" applyNumberFormat="1" applyFont="1" applyBorder="1" applyAlignment="1">
      <alignment horizontal="left" vertical="center"/>
    </xf>
    <xf numFmtId="0" fontId="8" fillId="0" borderId="0" xfId="0" applyFont="1" applyBorder="1" applyAlignment="1">
      <alignment horizontal="left" vertical="center"/>
    </xf>
    <xf numFmtId="0" fontId="6" fillId="0" borderId="0" xfId="0" applyFont="1" applyBorder="1" applyAlignment="1">
      <alignment horizontal="left" vertical="center"/>
    </xf>
    <xf numFmtId="0" fontId="8" fillId="33" borderId="0" xfId="65" applyFont="1" applyFill="1" applyAlignment="1">
      <alignment vertical="center"/>
      <protection/>
    </xf>
    <xf numFmtId="0" fontId="8" fillId="0" borderId="0" xfId="65" applyFont="1" applyAlignment="1">
      <alignment vertical="center"/>
      <protection/>
    </xf>
    <xf numFmtId="0" fontId="8" fillId="0" borderId="14" xfId="65" applyFont="1" applyBorder="1" applyAlignment="1">
      <alignment vertical="center"/>
      <protection/>
    </xf>
    <xf numFmtId="0" fontId="8" fillId="0" borderId="0" xfId="65" applyFont="1" applyAlignment="1">
      <alignment horizontal="right" vertical="top"/>
      <protection/>
    </xf>
    <xf numFmtId="0" fontId="8" fillId="0" borderId="15" xfId="65" applyFont="1" applyBorder="1" applyAlignment="1">
      <alignment horizontal="center" vertical="center"/>
      <protection/>
    </xf>
    <xf numFmtId="38" fontId="8" fillId="0" borderId="16" xfId="54" applyFont="1" applyBorder="1" applyAlignment="1">
      <alignment vertical="center"/>
    </xf>
    <xf numFmtId="38" fontId="8" fillId="0" borderId="17" xfId="54" applyFont="1" applyBorder="1" applyAlignment="1">
      <alignment vertical="center"/>
    </xf>
    <xf numFmtId="0" fontId="8" fillId="0" borderId="18" xfId="65" applyFont="1" applyBorder="1" applyAlignment="1">
      <alignment horizontal="center" vertical="center"/>
      <protection/>
    </xf>
    <xf numFmtId="0" fontId="8" fillId="0" borderId="19" xfId="65" applyFont="1" applyBorder="1" applyAlignment="1">
      <alignment horizontal="center" vertical="center"/>
      <protection/>
    </xf>
    <xf numFmtId="38" fontId="8" fillId="0" borderId="20" xfId="54" applyFont="1" applyBorder="1" applyAlignment="1">
      <alignment vertical="center"/>
    </xf>
    <xf numFmtId="38" fontId="8" fillId="0" borderId="21" xfId="54" applyFont="1" applyBorder="1" applyAlignment="1">
      <alignment vertical="center"/>
    </xf>
    <xf numFmtId="0" fontId="8" fillId="0" borderId="22" xfId="65" applyFont="1" applyBorder="1" applyAlignment="1">
      <alignment horizontal="center" vertical="center"/>
      <protection/>
    </xf>
    <xf numFmtId="0" fontId="8" fillId="0" borderId="23" xfId="65" applyFont="1" applyBorder="1" applyAlignment="1">
      <alignment vertical="center"/>
      <protection/>
    </xf>
    <xf numFmtId="0" fontId="8" fillId="0" borderId="24" xfId="65" applyFont="1" applyBorder="1" applyAlignment="1">
      <alignment horizontal="distributed" vertical="center" indent="1"/>
      <protection/>
    </xf>
    <xf numFmtId="38" fontId="8" fillId="0" borderId="25" xfId="54" applyFont="1" applyBorder="1" applyAlignment="1">
      <alignment vertical="center"/>
    </xf>
    <xf numFmtId="180" fontId="8" fillId="0" borderId="26" xfId="54" applyNumberFormat="1" applyFont="1" applyBorder="1" applyAlignment="1">
      <alignment vertical="center"/>
    </xf>
    <xf numFmtId="0" fontId="8" fillId="0" borderId="18" xfId="65" applyFont="1" applyBorder="1" applyAlignment="1">
      <alignment horizontal="center" vertical="center" shrinkToFit="1"/>
      <protection/>
    </xf>
    <xf numFmtId="176" fontId="8" fillId="0" borderId="25" xfId="54" applyNumberFormat="1" applyFont="1" applyBorder="1" applyAlignment="1">
      <alignment vertical="center"/>
    </xf>
    <xf numFmtId="0" fontId="8" fillId="0" borderId="27" xfId="65" applyFont="1" applyBorder="1" applyAlignment="1">
      <alignment vertical="center"/>
      <protection/>
    </xf>
    <xf numFmtId="38" fontId="8" fillId="0" borderId="0" xfId="54" applyNumberFormat="1" applyFont="1" applyAlignment="1">
      <alignment/>
    </xf>
    <xf numFmtId="185" fontId="8" fillId="0" borderId="0" xfId="54" applyNumberFormat="1" applyFont="1" applyAlignment="1">
      <alignment/>
    </xf>
    <xf numFmtId="0" fontId="8" fillId="0" borderId="28" xfId="65" applyFont="1" applyBorder="1">
      <alignment/>
      <protection/>
    </xf>
    <xf numFmtId="0" fontId="8" fillId="0" borderId="29" xfId="65" applyFont="1" applyBorder="1" applyAlignment="1">
      <alignment horizontal="distributed" vertical="center" indent="1"/>
      <protection/>
    </xf>
    <xf numFmtId="0" fontId="8" fillId="0" borderId="30" xfId="65" applyFont="1" applyBorder="1">
      <alignment/>
      <protection/>
    </xf>
    <xf numFmtId="0" fontId="8" fillId="0" borderId="31" xfId="65" applyFont="1" applyBorder="1" applyAlignment="1">
      <alignment horizontal="distributed" vertical="center" indent="1"/>
      <protection/>
    </xf>
    <xf numFmtId="38" fontId="8" fillId="0" borderId="22" xfId="54" applyNumberFormat="1" applyFont="1" applyBorder="1" applyAlignment="1">
      <alignment horizontal="center" vertical="center"/>
    </xf>
    <xf numFmtId="0" fontId="8" fillId="0" borderId="32" xfId="65" applyFont="1" applyBorder="1">
      <alignment/>
      <protection/>
    </xf>
    <xf numFmtId="0" fontId="8" fillId="0" borderId="33" xfId="65" applyFont="1" applyBorder="1" applyAlignment="1">
      <alignment horizontal="distributed" vertical="center"/>
      <protection/>
    </xf>
    <xf numFmtId="0" fontId="8" fillId="0" borderId="34" xfId="65" applyFont="1" applyBorder="1" applyAlignment="1">
      <alignment horizontal="distributed" vertical="center"/>
      <protection/>
    </xf>
    <xf numFmtId="38" fontId="8" fillId="0" borderId="35" xfId="52" applyFont="1" applyBorder="1" applyAlignment="1">
      <alignment vertical="center"/>
    </xf>
    <xf numFmtId="0" fontId="8" fillId="0" borderId="32" xfId="65" applyFont="1" applyBorder="1" applyAlignment="1">
      <alignment vertical="center"/>
      <protection/>
    </xf>
    <xf numFmtId="181" fontId="8" fillId="0" borderId="34" xfId="65" applyNumberFormat="1" applyFont="1" applyBorder="1" applyAlignment="1">
      <alignment vertical="center"/>
      <protection/>
    </xf>
    <xf numFmtId="185" fontId="8" fillId="0" borderId="0" xfId="52" applyNumberFormat="1" applyFont="1" applyAlignment="1">
      <alignment/>
    </xf>
    <xf numFmtId="0" fontId="8" fillId="0" borderId="36" xfId="65" applyFont="1" applyBorder="1">
      <alignment/>
      <protection/>
    </xf>
    <xf numFmtId="0" fontId="8" fillId="0" borderId="37" xfId="65" applyFont="1" applyBorder="1" applyAlignment="1">
      <alignment horizontal="distributed" vertical="center"/>
      <protection/>
    </xf>
    <xf numFmtId="0" fontId="8" fillId="0" borderId="23" xfId="65" applyFont="1" applyBorder="1" applyAlignment="1">
      <alignment horizontal="distributed" vertical="center"/>
      <protection/>
    </xf>
    <xf numFmtId="38" fontId="8" fillId="0" borderId="38" xfId="54" applyFont="1" applyBorder="1" applyAlignment="1">
      <alignment vertical="center"/>
    </xf>
    <xf numFmtId="0" fontId="8" fillId="0" borderId="36" xfId="65" applyFont="1" applyBorder="1" applyAlignment="1">
      <alignment vertical="center"/>
      <protection/>
    </xf>
    <xf numFmtId="181" fontId="8" fillId="0" borderId="23" xfId="65" applyNumberFormat="1" applyFont="1" applyBorder="1" applyAlignment="1">
      <alignment vertical="center"/>
      <protection/>
    </xf>
    <xf numFmtId="181" fontId="8" fillId="0" borderId="23" xfId="65" applyNumberFormat="1" applyFont="1" applyBorder="1" applyAlignment="1" quotePrefix="1">
      <alignment horizontal="right" vertical="center"/>
      <protection/>
    </xf>
    <xf numFmtId="0" fontId="8" fillId="0" borderId="23" xfId="65" applyFont="1" applyBorder="1" applyAlignment="1">
      <alignment vertical="center" shrinkToFit="1"/>
      <protection/>
    </xf>
    <xf numFmtId="0" fontId="8" fillId="0" borderId="39" xfId="65" applyFont="1" applyBorder="1">
      <alignment/>
      <protection/>
    </xf>
    <xf numFmtId="0" fontId="8" fillId="0" borderId="40" xfId="65" applyFont="1" applyBorder="1" applyAlignment="1">
      <alignment horizontal="distributed" vertical="center"/>
      <protection/>
    </xf>
    <xf numFmtId="0" fontId="8" fillId="0" borderId="41" xfId="65" applyFont="1" applyBorder="1" applyAlignment="1">
      <alignment horizontal="distributed" vertical="center"/>
      <protection/>
    </xf>
    <xf numFmtId="38" fontId="8" fillId="0" borderId="42" xfId="54" applyFont="1" applyBorder="1" applyAlignment="1">
      <alignment vertical="center"/>
    </xf>
    <xf numFmtId="0" fontId="8" fillId="0" borderId="39" xfId="65" applyFont="1" applyBorder="1" applyAlignment="1">
      <alignment vertical="center"/>
      <protection/>
    </xf>
    <xf numFmtId="181" fontId="8" fillId="0" borderId="41" xfId="65" applyNumberFormat="1" applyFont="1" applyBorder="1" applyAlignment="1">
      <alignment vertical="center"/>
      <protection/>
    </xf>
    <xf numFmtId="0" fontId="8" fillId="0" borderId="14" xfId="65" applyFont="1" applyBorder="1">
      <alignment/>
      <protection/>
    </xf>
    <xf numFmtId="0" fontId="8" fillId="0" borderId="2" xfId="65" applyFont="1" applyBorder="1" applyAlignment="1">
      <alignment horizontal="distributed" vertical="center"/>
      <protection/>
    </xf>
    <xf numFmtId="0" fontId="8" fillId="0" borderId="43" xfId="65" applyFont="1" applyBorder="1" applyAlignment="1">
      <alignment horizontal="distributed" vertical="center"/>
      <protection/>
    </xf>
    <xf numFmtId="38" fontId="8" fillId="0" borderId="44" xfId="54" applyNumberFormat="1" applyFont="1" applyBorder="1" applyAlignment="1">
      <alignment vertical="center"/>
    </xf>
    <xf numFmtId="181" fontId="8" fillId="0" borderId="43" xfId="65" applyNumberFormat="1" applyFont="1" applyBorder="1" applyAlignment="1">
      <alignment vertical="center"/>
      <protection/>
    </xf>
    <xf numFmtId="0" fontId="8" fillId="0" borderId="12" xfId="65" applyFont="1" applyBorder="1" applyAlignment="1">
      <alignment horizontal="distributed" vertical="center"/>
      <protection/>
    </xf>
    <xf numFmtId="0" fontId="8" fillId="0" borderId="31" xfId="65" applyFont="1" applyBorder="1" applyAlignment="1">
      <alignment horizontal="distributed" vertical="center"/>
      <protection/>
    </xf>
    <xf numFmtId="0" fontId="8" fillId="0" borderId="31" xfId="65" applyFont="1" applyBorder="1">
      <alignment/>
      <protection/>
    </xf>
    <xf numFmtId="0" fontId="6" fillId="0" borderId="37" xfId="65" applyFont="1" applyBorder="1" applyAlignment="1">
      <alignment horizontal="distributed" vertical="center" shrinkToFit="1"/>
      <protection/>
    </xf>
    <xf numFmtId="190" fontId="6" fillId="0" borderId="0" xfId="0" applyNumberFormat="1" applyFont="1" applyAlignment="1">
      <alignment vertical="center"/>
    </xf>
    <xf numFmtId="190" fontId="6" fillId="0" borderId="0" xfId="0" applyNumberFormat="1" applyFont="1" applyBorder="1" applyAlignment="1">
      <alignment vertical="center"/>
    </xf>
    <xf numFmtId="190" fontId="6" fillId="0" borderId="12" xfId="0" applyNumberFormat="1" applyFont="1" applyBorder="1" applyAlignment="1">
      <alignment vertical="center"/>
    </xf>
    <xf numFmtId="190" fontId="6" fillId="0" borderId="13" xfId="0" applyNumberFormat="1" applyFont="1" applyBorder="1" applyAlignment="1">
      <alignment vertical="center"/>
    </xf>
    <xf numFmtId="190" fontId="10" fillId="0" borderId="0" xfId="0" applyNumberFormat="1" applyFont="1" applyAlignment="1">
      <alignment horizontal="left" vertical="center"/>
    </xf>
    <xf numFmtId="190" fontId="8" fillId="0" borderId="0" xfId="0" applyNumberFormat="1" applyFont="1" applyBorder="1" applyAlignment="1">
      <alignment vertical="center"/>
    </xf>
    <xf numFmtId="190" fontId="8" fillId="0" borderId="0" xfId="0" applyNumberFormat="1" applyFont="1" applyAlignment="1">
      <alignment vertical="center"/>
    </xf>
    <xf numFmtId="190" fontId="6" fillId="0" borderId="2" xfId="0" applyNumberFormat="1" applyFont="1" applyBorder="1" applyAlignment="1">
      <alignment vertical="center"/>
    </xf>
    <xf numFmtId="0" fontId="13" fillId="0" borderId="0" xfId="0" applyFont="1" applyAlignment="1">
      <alignment/>
    </xf>
    <xf numFmtId="0" fontId="6" fillId="0" borderId="0" xfId="0" applyFont="1" applyAlignment="1">
      <alignment horizontal="distributed" vertical="center" wrapText="1"/>
    </xf>
    <xf numFmtId="0" fontId="8" fillId="0" borderId="0" xfId="65" applyFont="1" applyBorder="1" applyAlignment="1">
      <alignment horizontal="distributed" vertical="center" indent="1"/>
      <protection/>
    </xf>
    <xf numFmtId="180" fontId="8" fillId="0" borderId="0" xfId="54" applyNumberFormat="1" applyFont="1" applyBorder="1" applyAlignment="1">
      <alignment horizontal="right" vertical="center"/>
    </xf>
    <xf numFmtId="0" fontId="8" fillId="0" borderId="0" xfId="65" applyFont="1" applyBorder="1" applyAlignment="1">
      <alignment vertical="center"/>
      <protection/>
    </xf>
    <xf numFmtId="0" fontId="8" fillId="0" borderId="31" xfId="65" applyFont="1" applyBorder="1" applyAlignment="1">
      <alignment vertical="center"/>
      <protection/>
    </xf>
    <xf numFmtId="180" fontId="8" fillId="0" borderId="45" xfId="54" applyNumberFormat="1" applyFont="1" applyBorder="1" applyAlignment="1">
      <alignment vertical="center"/>
    </xf>
    <xf numFmtId="180" fontId="8" fillId="0" borderId="26" xfId="54" applyNumberFormat="1" applyFont="1" applyBorder="1" applyAlignment="1" quotePrefix="1">
      <alignment horizontal="right" vertical="center"/>
    </xf>
    <xf numFmtId="196" fontId="8" fillId="34" borderId="46" xfId="54" applyNumberFormat="1" applyFont="1" applyFill="1" applyBorder="1" applyAlignment="1">
      <alignment vertical="center"/>
    </xf>
    <xf numFmtId="196" fontId="8" fillId="34" borderId="47" xfId="54" applyNumberFormat="1" applyFont="1" applyFill="1" applyBorder="1" applyAlignment="1">
      <alignment vertical="center"/>
    </xf>
    <xf numFmtId="196" fontId="8" fillId="34" borderId="48" xfId="54" applyNumberFormat="1" applyFont="1" applyFill="1" applyBorder="1" applyAlignment="1">
      <alignment vertical="center"/>
    </xf>
    <xf numFmtId="196" fontId="8" fillId="0" borderId="49" xfId="54" applyNumberFormat="1" applyFont="1" applyFill="1" applyBorder="1" applyAlignment="1">
      <alignment vertical="center"/>
    </xf>
    <xf numFmtId="196" fontId="8" fillId="0" borderId="50" xfId="54" applyNumberFormat="1" applyFont="1" applyBorder="1" applyAlignment="1">
      <alignment vertical="center"/>
    </xf>
    <xf numFmtId="196" fontId="8" fillId="0" borderId="51" xfId="54" applyNumberFormat="1" applyFont="1" applyBorder="1" applyAlignment="1">
      <alignment vertical="center"/>
    </xf>
    <xf numFmtId="196" fontId="8" fillId="0" borderId="52" xfId="54" applyNumberFormat="1" applyFont="1" applyBorder="1" applyAlignment="1">
      <alignment vertical="center"/>
    </xf>
    <xf numFmtId="0" fontId="8" fillId="33" borderId="0" xfId="65" applyFont="1" applyFill="1">
      <alignment/>
      <protection/>
    </xf>
    <xf numFmtId="0" fontId="8" fillId="0" borderId="0" xfId="65" applyFont="1" applyFill="1">
      <alignment/>
      <protection/>
    </xf>
    <xf numFmtId="0" fontId="8" fillId="0" borderId="53" xfId="65" applyFont="1" applyBorder="1" applyAlignment="1">
      <alignment horizontal="distributed" vertical="center" indent="1"/>
      <protection/>
    </xf>
    <xf numFmtId="0" fontId="8" fillId="0" borderId="54" xfId="65" applyFont="1" applyBorder="1" applyAlignment="1">
      <alignment horizontal="distributed" vertical="center" indent="1"/>
      <protection/>
    </xf>
    <xf numFmtId="38" fontId="8" fillId="0" borderId="55" xfId="54" applyFont="1" applyBorder="1" applyAlignment="1">
      <alignment vertical="center"/>
    </xf>
    <xf numFmtId="180" fontId="8" fillId="0" borderId="56" xfId="54" applyNumberFormat="1" applyFont="1" applyBorder="1" applyAlignment="1">
      <alignment vertical="center"/>
    </xf>
    <xf numFmtId="180" fontId="8" fillId="0" borderId="57" xfId="54" applyNumberFormat="1" applyFont="1" applyBorder="1" applyAlignment="1">
      <alignment vertical="center"/>
    </xf>
    <xf numFmtId="176" fontId="8" fillId="0" borderId="55" xfId="54" applyNumberFormat="1" applyFont="1" applyBorder="1" applyAlignment="1">
      <alignment vertical="center"/>
    </xf>
    <xf numFmtId="38" fontId="8" fillId="0" borderId="18" xfId="54" applyFont="1" applyBorder="1" applyAlignment="1">
      <alignment vertical="center"/>
    </xf>
    <xf numFmtId="180" fontId="8" fillId="0" borderId="22" xfId="54" applyNumberFormat="1" applyFont="1" applyBorder="1" applyAlignment="1">
      <alignment vertical="center"/>
    </xf>
    <xf numFmtId="180" fontId="8" fillId="0" borderId="19" xfId="54" applyNumberFormat="1" applyFont="1" applyBorder="1" applyAlignment="1">
      <alignment vertical="center"/>
    </xf>
    <xf numFmtId="176" fontId="8" fillId="0" borderId="18" xfId="54" applyNumberFormat="1" applyFont="1" applyBorder="1" applyAlignment="1">
      <alignment vertical="center"/>
    </xf>
    <xf numFmtId="176" fontId="8" fillId="0" borderId="0" xfId="0" applyNumberFormat="1" applyFont="1" applyFill="1" applyAlignment="1">
      <alignment vertical="center"/>
    </xf>
    <xf numFmtId="196" fontId="8" fillId="0" borderId="58" xfId="54" applyNumberFormat="1" applyFont="1" applyFill="1" applyBorder="1" applyAlignment="1">
      <alignment vertical="center"/>
    </xf>
    <xf numFmtId="0" fontId="6" fillId="0" borderId="0" xfId="0" applyFont="1" applyAlignment="1">
      <alignment horizontal="right"/>
    </xf>
    <xf numFmtId="0" fontId="11" fillId="0" borderId="0" xfId="0" applyFont="1" applyAlignment="1">
      <alignment horizontal="center" vertical="center"/>
    </xf>
    <xf numFmtId="0" fontId="11" fillId="0" borderId="0" xfId="0" applyFont="1" applyAlignment="1">
      <alignment horizontal="left" vertical="center"/>
    </xf>
    <xf numFmtId="0" fontId="9" fillId="0" borderId="0" xfId="0" applyFont="1" applyAlignment="1">
      <alignment horizontal="left" vertical="center" wrapText="1"/>
    </xf>
    <xf numFmtId="0" fontId="10" fillId="0" borderId="0" xfId="0" applyFont="1" applyAlignment="1">
      <alignment horizontal="left" vertical="center"/>
    </xf>
    <xf numFmtId="0" fontId="8" fillId="0" borderId="0" xfId="0" applyFont="1" applyAlignment="1">
      <alignment horizontal="center" vertical="center"/>
    </xf>
    <xf numFmtId="0" fontId="8" fillId="0" borderId="0" xfId="65" applyFont="1" applyBorder="1" applyAlignment="1">
      <alignment horizontal="right"/>
      <protection/>
    </xf>
    <xf numFmtId="0" fontId="8" fillId="0" borderId="55" xfId="65" applyFont="1" applyBorder="1" applyAlignment="1">
      <alignment horizontal="center" vertical="center"/>
      <protection/>
    </xf>
    <xf numFmtId="0" fontId="8" fillId="0" borderId="56" xfId="65" applyFont="1" applyBorder="1" applyAlignment="1">
      <alignment horizontal="center" vertical="center"/>
      <protection/>
    </xf>
    <xf numFmtId="0" fontId="8" fillId="0" borderId="59" xfId="65" applyFont="1" applyBorder="1" applyAlignment="1">
      <alignment horizontal="center" vertical="center"/>
      <protection/>
    </xf>
    <xf numFmtId="0" fontId="8" fillId="0" borderId="60" xfId="65" applyFont="1" applyBorder="1" applyAlignment="1">
      <alignment horizontal="center" vertical="center"/>
      <protection/>
    </xf>
    <xf numFmtId="0" fontId="8" fillId="0" borderId="57" xfId="65" applyFont="1" applyBorder="1" applyAlignment="1">
      <alignment horizontal="center" vertical="center"/>
      <protection/>
    </xf>
    <xf numFmtId="0" fontId="8" fillId="0" borderId="38" xfId="65" applyFont="1" applyBorder="1" applyAlignment="1">
      <alignment horizontal="distributed" vertical="center" indent="1"/>
      <protection/>
    </xf>
    <xf numFmtId="0" fontId="8" fillId="0" borderId="50" xfId="65" applyFont="1" applyBorder="1" applyAlignment="1">
      <alignment horizontal="distributed" vertical="center" indent="1"/>
      <protection/>
    </xf>
    <xf numFmtId="38" fontId="8" fillId="0" borderId="61" xfId="54" applyFont="1" applyBorder="1" applyAlignment="1">
      <alignment horizontal="right" vertical="center"/>
    </xf>
    <xf numFmtId="38" fontId="8" fillId="0" borderId="37" xfId="54" applyFont="1" applyBorder="1" applyAlignment="1">
      <alignment horizontal="right" vertical="center"/>
    </xf>
    <xf numFmtId="180" fontId="8" fillId="0" borderId="37" xfId="54" applyNumberFormat="1" applyFont="1" applyBorder="1" applyAlignment="1">
      <alignment horizontal="right" vertical="center"/>
    </xf>
    <xf numFmtId="0" fontId="8" fillId="0" borderId="15" xfId="65" applyFont="1" applyBorder="1" applyAlignment="1">
      <alignment horizontal="center" vertical="center"/>
      <protection/>
    </xf>
    <xf numFmtId="0" fontId="8" fillId="0" borderId="62" xfId="65" applyFont="1" applyBorder="1" applyAlignment="1">
      <alignment horizontal="center" vertical="center"/>
      <protection/>
    </xf>
    <xf numFmtId="0" fontId="8" fillId="0" borderId="63" xfId="65" applyFont="1" applyBorder="1" applyAlignment="1">
      <alignment horizontal="distributed" vertical="center" indent="1"/>
      <protection/>
    </xf>
    <xf numFmtId="0" fontId="8" fillId="0" borderId="26" xfId="65" applyFont="1" applyBorder="1" applyAlignment="1">
      <alignment horizontal="distributed" vertical="center" indent="1"/>
      <protection/>
    </xf>
    <xf numFmtId="38" fontId="8" fillId="0" borderId="63" xfId="54" applyFont="1" applyBorder="1" applyAlignment="1" quotePrefix="1">
      <alignment horizontal="right" vertical="center"/>
    </xf>
    <xf numFmtId="38" fontId="8" fillId="0" borderId="64" xfId="54" applyFont="1" applyBorder="1" applyAlignment="1" quotePrefix="1">
      <alignment horizontal="right" vertical="center"/>
    </xf>
    <xf numFmtId="0" fontId="8" fillId="0" borderId="53" xfId="65" applyFont="1" applyBorder="1" applyAlignment="1">
      <alignment horizontal="distributed" vertical="center" indent="1"/>
      <protection/>
    </xf>
    <xf numFmtId="0" fontId="8" fillId="0" borderId="54" xfId="65" applyFont="1" applyBorder="1" applyAlignment="1">
      <alignment horizontal="distributed" vertical="center" indent="1"/>
      <protection/>
    </xf>
    <xf numFmtId="180" fontId="8" fillId="0" borderId="12" xfId="54" applyNumberFormat="1" applyFont="1" applyBorder="1" applyAlignment="1">
      <alignment horizontal="right" vertical="center"/>
    </xf>
    <xf numFmtId="38" fontId="8" fillId="0" borderId="59" xfId="54" applyFont="1" applyBorder="1" applyAlignment="1">
      <alignment horizontal="right" vertical="center"/>
    </xf>
    <xf numFmtId="38" fontId="8" fillId="0" borderId="60" xfId="54" applyFont="1" applyBorder="1" applyAlignment="1">
      <alignment horizontal="right" vertical="center"/>
    </xf>
    <xf numFmtId="38" fontId="8" fillId="0" borderId="15" xfId="54" applyFont="1" applyBorder="1" applyAlignment="1">
      <alignment horizontal="right" vertical="center"/>
    </xf>
    <xf numFmtId="38" fontId="8" fillId="0" borderId="62" xfId="54" applyFont="1" applyBorder="1" applyAlignment="1">
      <alignment horizontal="right" vertical="center"/>
    </xf>
    <xf numFmtId="0" fontId="8" fillId="0" borderId="59" xfId="65" applyFont="1" applyBorder="1" applyAlignment="1">
      <alignment horizontal="distributed" vertical="center" indent="1"/>
      <protection/>
    </xf>
    <xf numFmtId="0" fontId="8" fillId="0" borderId="57" xfId="65" applyFont="1" applyBorder="1" applyAlignment="1">
      <alignment horizontal="distributed" vertical="center" indent="1"/>
      <protection/>
    </xf>
    <xf numFmtId="0" fontId="8" fillId="0" borderId="37" xfId="54" applyNumberFormat="1" applyFont="1" applyBorder="1" applyAlignment="1" quotePrefix="1">
      <alignment horizontal="right" vertical="center"/>
    </xf>
    <xf numFmtId="0" fontId="8" fillId="33" borderId="55" xfId="65" applyFont="1" applyFill="1" applyBorder="1" applyAlignment="1">
      <alignment horizontal="center" vertical="center"/>
      <protection/>
    </xf>
    <xf numFmtId="0" fontId="8" fillId="33" borderId="56" xfId="65" applyFont="1" applyFill="1" applyBorder="1" applyAlignment="1">
      <alignment horizontal="center" vertical="center"/>
      <protection/>
    </xf>
    <xf numFmtId="0" fontId="8" fillId="33" borderId="59" xfId="65" applyFont="1" applyFill="1" applyBorder="1" applyAlignment="1">
      <alignment horizontal="center" vertical="center"/>
      <protection/>
    </xf>
    <xf numFmtId="0" fontId="8" fillId="33" borderId="60" xfId="65" applyFont="1" applyFill="1" applyBorder="1" applyAlignment="1">
      <alignment horizontal="center" vertical="center"/>
      <protection/>
    </xf>
    <xf numFmtId="0" fontId="8" fillId="33" borderId="57" xfId="65" applyFont="1" applyFill="1" applyBorder="1" applyAlignment="1">
      <alignment horizontal="center" vertical="center"/>
      <protection/>
    </xf>
    <xf numFmtId="0" fontId="8" fillId="33" borderId="12" xfId="65" applyFont="1" applyFill="1" applyBorder="1" applyAlignment="1">
      <alignment horizontal="left" vertical="center"/>
      <protection/>
    </xf>
    <xf numFmtId="181" fontId="8" fillId="0" borderId="25" xfId="54" applyNumberFormat="1" applyFont="1" applyBorder="1" applyAlignment="1">
      <alignment horizontal="right" vertical="center"/>
    </xf>
    <xf numFmtId="181" fontId="8" fillId="0" borderId="45" xfId="54" applyNumberFormat="1" applyFont="1" applyBorder="1" applyAlignment="1">
      <alignment horizontal="right" vertical="center"/>
    </xf>
    <xf numFmtId="181" fontId="8" fillId="0" borderId="63" xfId="54" applyNumberFormat="1" applyFont="1" applyBorder="1" applyAlignment="1">
      <alignment horizontal="right" vertical="center"/>
    </xf>
    <xf numFmtId="181" fontId="8" fillId="0" borderId="26" xfId="54" applyNumberFormat="1" applyFont="1" applyBorder="1" applyAlignment="1">
      <alignment horizontal="right" vertical="center"/>
    </xf>
    <xf numFmtId="0" fontId="8" fillId="0" borderId="65" xfId="65" applyFont="1" applyBorder="1" applyAlignment="1">
      <alignment horizontal="distributed" vertical="center" indent="1"/>
      <protection/>
    </xf>
    <xf numFmtId="0" fontId="8" fillId="0" borderId="12" xfId="65" applyFont="1" applyBorder="1" applyAlignment="1">
      <alignment horizontal="distributed" vertical="center" indent="1"/>
      <protection/>
    </xf>
    <xf numFmtId="0" fontId="8" fillId="0" borderId="55" xfId="65" applyFont="1" applyBorder="1" applyAlignment="1">
      <alignment horizontal="distributed" vertical="center" indent="2"/>
      <protection/>
    </xf>
    <xf numFmtId="0" fontId="8" fillId="0" borderId="56" xfId="65" applyFont="1" applyBorder="1" applyAlignment="1">
      <alignment horizontal="distributed" vertical="center" indent="2"/>
      <protection/>
    </xf>
    <xf numFmtId="0" fontId="8" fillId="0" borderId="59" xfId="65" applyFont="1" applyBorder="1" applyAlignment="1">
      <alignment horizontal="distributed" vertical="center" indent="2"/>
      <protection/>
    </xf>
    <xf numFmtId="0" fontId="8" fillId="0" borderId="57" xfId="65" applyFont="1" applyBorder="1" applyAlignment="1">
      <alignment horizontal="distributed" vertical="center" indent="2"/>
      <protection/>
    </xf>
    <xf numFmtId="0" fontId="8" fillId="0" borderId="19" xfId="65" applyFont="1" applyBorder="1" applyAlignment="1">
      <alignment horizontal="center" vertical="center"/>
      <protection/>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Calc Currency (0)" xfId="33"/>
    <cellStyle name="Header1" xfId="34"/>
    <cellStyle name="Header2" xfId="35"/>
    <cellStyle name="Normal_#18-Internet" xfId="36"/>
    <cellStyle name="アクセント 1" xfId="37"/>
    <cellStyle name="アクセント 2" xfId="38"/>
    <cellStyle name="アクセント 3" xfId="39"/>
    <cellStyle name="アクセント 4" xfId="40"/>
    <cellStyle name="アクセント 5" xfId="41"/>
    <cellStyle name="アクセント 6" xfId="42"/>
    <cellStyle name="タイトル" xfId="43"/>
    <cellStyle name="チェック セル" xfId="44"/>
    <cellStyle name="どちらでもない" xfId="45"/>
    <cellStyle name="Percent"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xdr:colOff>
      <xdr:row>3</xdr:row>
      <xdr:rowOff>9525</xdr:rowOff>
    </xdr:from>
    <xdr:ext cx="6896100" cy="8239125"/>
    <xdr:sp>
      <xdr:nvSpPr>
        <xdr:cNvPr id="1" name="テキスト ボックス 1"/>
        <xdr:cNvSpPr txBox="1">
          <a:spLocks noChangeArrowheads="1"/>
        </xdr:cNvSpPr>
      </xdr:nvSpPr>
      <xdr:spPr>
        <a:xfrm>
          <a:off x="9525" y="523875"/>
          <a:ext cx="6896100" cy="8239125"/>
        </a:xfrm>
        <a:prstGeom prst="rect">
          <a:avLst/>
        </a:prstGeom>
        <a:noFill/>
        <a:ln w="9525" cmpd="sng">
          <a:noFill/>
        </a:ln>
      </xdr:spPr>
      <xdr:txBody>
        <a:bodyPr vertOverflow="clip" wrap="square"/>
        <a:p>
          <a:pPr algn="l">
            <a:defRPr/>
          </a:pPr>
          <a:r>
            <a:rPr lang="en-US" cap="none" sz="1200" b="0" i="0" u="none" baseline="0">
              <a:solidFill>
                <a:srgbClr val="000000"/>
              </a:solidFill>
              <a:latin typeface="ＭＳ 明朝"/>
              <a:ea typeface="ＭＳ 明朝"/>
              <a:cs typeface="ＭＳ 明朝"/>
            </a:rPr>
            <a:t>(3)</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総括事項　</a:t>
          </a:r>
          <a:r>
            <a:rPr lang="en-US" cap="none" sz="1200" b="0" i="0" u="none" baseline="0">
              <a:solidFill>
                <a:srgbClr val="000000"/>
              </a:solidFill>
              <a:latin typeface="ＭＳ 明朝"/>
              <a:ea typeface="ＭＳ 明朝"/>
              <a:cs typeface="ＭＳ 明朝"/>
            </a:rPr>
            <a:t>
</a:t>
          </a:r>
          <a:r>
            <a:rPr lang="en-US" cap="none" sz="120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人口減少や少子高齢化が急速に進展する中で、医療需要が大きく変化することが見込まれて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おり、地域ごとに適切な医療提供体制の再構築が必要となっていくなど、医療を取り巻く環境</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は従来にも増して大きく変化しております。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このような環境の中、津島市民病院が地域において果たす役割は益々大きくなっていくもの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と思われます。地域医療の核となる医療機関として、医療の質の向上に努めるとともに、地域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住民に安心・信頼される病院づくりに努めております。</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平成</a:t>
          </a:r>
          <a:r>
            <a:rPr lang="en-US" cap="none" sz="1050" b="0" i="0" u="none" baseline="0">
              <a:solidFill>
                <a:srgbClr val="000000"/>
              </a:solidFill>
              <a:latin typeface="ＭＳ 明朝"/>
              <a:ea typeface="ＭＳ 明朝"/>
              <a:cs typeface="ＭＳ 明朝"/>
            </a:rPr>
            <a:t>30</a:t>
          </a:r>
          <a:r>
            <a:rPr lang="en-US" cap="none" sz="1050" b="0" i="0" u="none" baseline="0">
              <a:solidFill>
                <a:srgbClr val="000000"/>
              </a:solidFill>
              <a:latin typeface="ＭＳ 明朝"/>
              <a:ea typeface="ＭＳ 明朝"/>
              <a:cs typeface="ＭＳ 明朝"/>
            </a:rPr>
            <a:t>年度は、前年度の「経常収支黒字化」という好結果を引き継ぎ、年度当初から前年度</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を上回る実績を維持しながら、前年度同様「各診療科の収入目標値」を設定し、目標達成に向</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けて取り組みました。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市民病院の信頼向上のために、前年度から展開している「市民病院営業活動」の着実な実施</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と進捗管理を図ることを目的として、「市民病院営業活動実行計画」を策定し、営業活動の更</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なる推進を図ってまいりました。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老朽化により機器の保守が困難となることが予想される高額な医療機器等の更新にも力を入</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れました。高度な医療を継続的に提供していくことができるように、８月には「血管撮影装置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（アンギオグラフィ</a:t>
          </a:r>
          <a:r>
            <a:rPr lang="en-US" cap="none" sz="1050" b="0" i="0" u="none" baseline="0">
              <a:solidFill>
                <a:srgbClr val="000000"/>
              </a:solidFill>
              <a:latin typeface="ＭＳ 明朝"/>
              <a:ea typeface="ＭＳ 明朝"/>
              <a:cs typeface="ＭＳ 明朝"/>
            </a:rPr>
            <a:t>―</a:t>
          </a:r>
          <a:r>
            <a:rPr lang="en-US" cap="none" sz="1050" b="0" i="0" u="none" baseline="0">
              <a:solidFill>
                <a:srgbClr val="000000"/>
              </a:solidFill>
              <a:latin typeface="ＭＳ 明朝"/>
              <a:ea typeface="ＭＳ 明朝"/>
              <a:cs typeface="ＭＳ 明朝"/>
            </a:rPr>
            <a:t>）」を、３月には「医療情報システム（電子カルテ）」をそれぞれ更新</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しました。電子カルテの更新にあたっては、プロジェクトチームを設置し、更新費用・更新内</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容の適正性の検討を行い、大幅な費用削減を実現いたしました。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また、病院の運営管理、医療提供体制等についての外部機関による審査等を多く受けまし</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た。</a:t>
          </a:r>
          <a:r>
            <a:rPr lang="en-US" cap="none" sz="1050" b="0" i="0" u="none" baseline="0">
              <a:solidFill>
                <a:srgbClr val="000000"/>
              </a:solidFill>
              <a:latin typeface="ＭＳ 明朝"/>
              <a:ea typeface="ＭＳ 明朝"/>
              <a:cs typeface="ＭＳ 明朝"/>
            </a:rPr>
            <a:t>11</a:t>
          </a:r>
          <a:r>
            <a:rPr lang="en-US" cap="none" sz="1050" b="0" i="0" u="none" baseline="0">
              <a:solidFill>
                <a:srgbClr val="000000"/>
              </a:solidFill>
              <a:latin typeface="ＭＳ 明朝"/>
              <a:ea typeface="ＭＳ 明朝"/>
              <a:cs typeface="ＭＳ 明朝"/>
            </a:rPr>
            <a:t>月には「施設基準等に係る適時調査」及び「卒後臨床研修評価」を、１月には「病院機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能評価」をそれぞれ受審し、一部指摘事項等もありましたが、概ね適切であるとの評価をいた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だくことができました。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平成</a:t>
          </a:r>
          <a:r>
            <a:rPr lang="en-US" cap="none" sz="1050" b="0" i="0" u="none" baseline="0">
              <a:solidFill>
                <a:srgbClr val="000000"/>
              </a:solidFill>
              <a:latin typeface="ＭＳ 明朝"/>
              <a:ea typeface="ＭＳ 明朝"/>
              <a:cs typeface="ＭＳ 明朝"/>
            </a:rPr>
            <a:t>30</a:t>
          </a:r>
          <a:r>
            <a:rPr lang="en-US" cap="none" sz="1050" b="0" i="0" u="none" baseline="0">
              <a:solidFill>
                <a:srgbClr val="000000"/>
              </a:solidFill>
              <a:latin typeface="ＭＳ 明朝"/>
              <a:ea typeface="ＭＳ 明朝"/>
              <a:cs typeface="ＭＳ 明朝"/>
            </a:rPr>
            <a:t>年度の病院利用状況は、入院延べ患者数</a:t>
          </a:r>
          <a:r>
            <a:rPr lang="en-US" cap="none" sz="1050" b="0" i="0" u="none" baseline="0">
              <a:solidFill>
                <a:srgbClr val="000000"/>
              </a:solidFill>
              <a:latin typeface="ＭＳ 明朝"/>
              <a:ea typeface="ＭＳ 明朝"/>
              <a:cs typeface="ＭＳ 明朝"/>
            </a:rPr>
            <a:t>122,208</a:t>
          </a:r>
          <a:r>
            <a:rPr lang="en-US" cap="none" sz="1050" b="0" i="0" u="none" baseline="0">
              <a:solidFill>
                <a:srgbClr val="000000"/>
              </a:solidFill>
              <a:latin typeface="ＭＳ 明朝"/>
              <a:ea typeface="ＭＳ 明朝"/>
              <a:cs typeface="ＭＳ 明朝"/>
            </a:rPr>
            <a:t>人（一日平均</a:t>
          </a:r>
          <a:r>
            <a:rPr lang="en-US" cap="none" sz="1050" b="0" i="0" u="none" baseline="0">
              <a:solidFill>
                <a:srgbClr val="000000"/>
              </a:solidFill>
              <a:latin typeface="ＭＳ 明朝"/>
              <a:ea typeface="ＭＳ 明朝"/>
              <a:cs typeface="ＭＳ 明朝"/>
            </a:rPr>
            <a:t>334.8</a:t>
          </a:r>
          <a:r>
            <a:rPr lang="en-US" cap="none" sz="1050" b="0" i="0" u="none" baseline="0">
              <a:solidFill>
                <a:srgbClr val="000000"/>
              </a:solidFill>
              <a:latin typeface="ＭＳ 明朝"/>
              <a:ea typeface="ＭＳ 明朝"/>
              <a:cs typeface="ＭＳ 明朝"/>
            </a:rPr>
            <a:t>人）、外来延べ患</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者数</a:t>
          </a:r>
          <a:r>
            <a:rPr lang="en-US" cap="none" sz="1050" b="0" i="0" u="none" baseline="0">
              <a:solidFill>
                <a:srgbClr val="000000"/>
              </a:solidFill>
              <a:latin typeface="ＭＳ 明朝"/>
              <a:ea typeface="ＭＳ 明朝"/>
              <a:cs typeface="ＭＳ 明朝"/>
            </a:rPr>
            <a:t>178,274</a:t>
          </a:r>
          <a:r>
            <a:rPr lang="en-US" cap="none" sz="1050" b="0" i="0" u="none" baseline="0">
              <a:solidFill>
                <a:srgbClr val="000000"/>
              </a:solidFill>
              <a:latin typeface="ＭＳ 明朝"/>
              <a:ea typeface="ＭＳ 明朝"/>
              <a:cs typeface="ＭＳ 明朝"/>
            </a:rPr>
            <a:t>人（一日平均</a:t>
          </a:r>
          <a:r>
            <a:rPr lang="en-US" cap="none" sz="1050" b="0" i="0" u="none" baseline="0">
              <a:solidFill>
                <a:srgbClr val="000000"/>
              </a:solidFill>
              <a:latin typeface="ＭＳ 明朝"/>
              <a:ea typeface="ＭＳ 明朝"/>
              <a:cs typeface="ＭＳ 明朝"/>
            </a:rPr>
            <a:t>730.6</a:t>
          </a:r>
          <a:r>
            <a:rPr lang="en-US" cap="none" sz="1050" b="0" i="0" u="none" baseline="0">
              <a:solidFill>
                <a:srgbClr val="000000"/>
              </a:solidFill>
              <a:latin typeface="ＭＳ 明朝"/>
              <a:ea typeface="ＭＳ 明朝"/>
              <a:cs typeface="ＭＳ 明朝"/>
            </a:rPr>
            <a:t>人）で、前年度と比較して入院患者数で</a:t>
          </a:r>
          <a:r>
            <a:rPr lang="en-US" cap="none" sz="1050" b="0" i="0" u="none" baseline="0">
              <a:solidFill>
                <a:srgbClr val="000000"/>
              </a:solidFill>
              <a:latin typeface="ＭＳ 明朝"/>
              <a:ea typeface="ＭＳ 明朝"/>
              <a:cs typeface="ＭＳ 明朝"/>
            </a:rPr>
            <a:t>2,655</a:t>
          </a:r>
          <a:r>
            <a:rPr lang="en-US" cap="none" sz="1050" b="0" i="0" u="none" baseline="0">
              <a:solidFill>
                <a:srgbClr val="000000"/>
              </a:solidFill>
              <a:latin typeface="ＭＳ 明朝"/>
              <a:ea typeface="ＭＳ 明朝"/>
              <a:cs typeface="ＭＳ 明朝"/>
            </a:rPr>
            <a:t>人（</a:t>
          </a:r>
          <a:r>
            <a:rPr lang="en-US" cap="none" sz="1050" b="0" i="0" u="none" baseline="0">
              <a:solidFill>
                <a:srgbClr val="000000"/>
              </a:solidFill>
              <a:latin typeface="ＭＳ 明朝"/>
              <a:ea typeface="ＭＳ 明朝"/>
              <a:cs typeface="ＭＳ 明朝"/>
            </a:rPr>
            <a:t>2.1</a:t>
          </a:r>
          <a:r>
            <a:rPr lang="en-US" cap="none" sz="1050" b="0" i="0" u="none" baseline="0">
              <a:solidFill>
                <a:srgbClr val="000000"/>
              </a:solidFill>
              <a:latin typeface="ＭＳ 明朝"/>
              <a:ea typeface="ＭＳ 明朝"/>
              <a:cs typeface="ＭＳ 明朝"/>
            </a:rPr>
            <a:t>％）の</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減、外来患者数で</a:t>
          </a:r>
          <a:r>
            <a:rPr lang="en-US" cap="none" sz="1050" b="0" i="0" u="none" baseline="0">
              <a:solidFill>
                <a:srgbClr val="000000"/>
              </a:solidFill>
              <a:latin typeface="ＭＳ 明朝"/>
              <a:ea typeface="ＭＳ 明朝"/>
              <a:cs typeface="ＭＳ 明朝"/>
            </a:rPr>
            <a:t>1,633</a:t>
          </a:r>
          <a:r>
            <a:rPr lang="en-US" cap="none" sz="1050" b="0" i="0" u="none" baseline="0">
              <a:solidFill>
                <a:srgbClr val="000000"/>
              </a:solidFill>
              <a:latin typeface="ＭＳ 明朝"/>
              <a:ea typeface="ＭＳ 明朝"/>
              <a:cs typeface="ＭＳ 明朝"/>
            </a:rPr>
            <a:t>人（</a:t>
          </a:r>
          <a:r>
            <a:rPr lang="en-US" cap="none" sz="1050" b="0" i="0" u="none" baseline="0">
              <a:solidFill>
                <a:srgbClr val="000000"/>
              </a:solidFill>
              <a:latin typeface="ＭＳ 明朝"/>
              <a:ea typeface="ＭＳ 明朝"/>
              <a:cs typeface="ＭＳ 明朝"/>
            </a:rPr>
            <a:t>0.9</a:t>
          </a:r>
          <a:r>
            <a:rPr lang="en-US" cap="none" sz="1050" b="0" i="0" u="none" baseline="0">
              <a:solidFill>
                <a:srgbClr val="000000"/>
              </a:solidFill>
              <a:latin typeface="ＭＳ 明朝"/>
              <a:ea typeface="ＭＳ 明朝"/>
              <a:cs typeface="ＭＳ 明朝"/>
            </a:rPr>
            <a:t>％）の減となりました。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事業収益は、</a:t>
          </a:r>
          <a:r>
            <a:rPr lang="en-US" cap="none" sz="1050" b="0" i="0" u="none" baseline="0">
              <a:solidFill>
                <a:srgbClr val="000000"/>
              </a:solidFill>
              <a:latin typeface="ＭＳ 明朝"/>
              <a:ea typeface="ＭＳ 明朝"/>
              <a:cs typeface="ＭＳ 明朝"/>
            </a:rPr>
            <a:t>9,591,510,776</a:t>
          </a:r>
          <a:r>
            <a:rPr lang="en-US" cap="none" sz="1050" b="0" i="0" u="none" baseline="0">
              <a:solidFill>
                <a:srgbClr val="000000"/>
              </a:solidFill>
              <a:latin typeface="ＭＳ 明朝"/>
              <a:ea typeface="ＭＳ 明朝"/>
              <a:cs typeface="ＭＳ 明朝"/>
            </a:rPr>
            <a:t>円で前年度と比較して</a:t>
          </a:r>
          <a:r>
            <a:rPr lang="en-US" cap="none" sz="1050" b="0" i="0" u="none" baseline="0">
              <a:solidFill>
                <a:srgbClr val="000000"/>
              </a:solidFill>
              <a:latin typeface="ＭＳ 明朝"/>
              <a:ea typeface="ＭＳ 明朝"/>
              <a:cs typeface="ＭＳ 明朝"/>
            </a:rPr>
            <a:t>181,466,850</a:t>
          </a:r>
          <a:r>
            <a:rPr lang="en-US" cap="none" sz="1050" b="0" i="0" u="none" baseline="0">
              <a:solidFill>
                <a:srgbClr val="000000"/>
              </a:solidFill>
              <a:latin typeface="ＭＳ 明朝"/>
              <a:ea typeface="ＭＳ 明朝"/>
              <a:cs typeface="ＭＳ 明朝"/>
            </a:rPr>
            <a:t>円（</a:t>
          </a:r>
          <a:r>
            <a:rPr lang="en-US" cap="none" sz="1050" b="0" i="0" u="none" baseline="0">
              <a:solidFill>
                <a:srgbClr val="000000"/>
              </a:solidFill>
              <a:latin typeface="ＭＳ 明朝"/>
              <a:ea typeface="ＭＳ 明朝"/>
              <a:cs typeface="ＭＳ 明朝"/>
            </a:rPr>
            <a:t>1.9</a:t>
          </a:r>
          <a:r>
            <a:rPr lang="en-US" cap="none" sz="1050" b="0" i="0" u="none" baseline="0">
              <a:solidFill>
                <a:srgbClr val="000000"/>
              </a:solidFill>
              <a:latin typeface="ＭＳ 明朝"/>
              <a:ea typeface="ＭＳ 明朝"/>
              <a:cs typeface="ＭＳ 明朝"/>
            </a:rPr>
            <a:t>％）の増、事業費用は</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9,177,661,217</a:t>
          </a:r>
          <a:r>
            <a:rPr lang="en-US" cap="none" sz="1050" b="0" i="0" u="none" baseline="0">
              <a:solidFill>
                <a:srgbClr val="000000"/>
              </a:solidFill>
              <a:latin typeface="ＭＳ 明朝"/>
              <a:ea typeface="ＭＳ 明朝"/>
              <a:cs typeface="ＭＳ 明朝"/>
            </a:rPr>
            <a:t>円で前年度と比較して</a:t>
          </a:r>
          <a:r>
            <a:rPr lang="en-US" cap="none" sz="1050" b="0" i="0" u="none" baseline="0">
              <a:solidFill>
                <a:srgbClr val="000000"/>
              </a:solidFill>
              <a:latin typeface="ＭＳ 明朝"/>
              <a:ea typeface="ＭＳ 明朝"/>
              <a:cs typeface="ＭＳ 明朝"/>
            </a:rPr>
            <a:t>54,294,945</a:t>
          </a:r>
          <a:r>
            <a:rPr lang="en-US" cap="none" sz="1050" b="0" i="0" u="none" baseline="0">
              <a:solidFill>
                <a:srgbClr val="000000"/>
              </a:solidFill>
              <a:latin typeface="ＭＳ 明朝"/>
              <a:ea typeface="ＭＳ 明朝"/>
              <a:cs typeface="ＭＳ 明朝"/>
            </a:rPr>
            <a:t>円（</a:t>
          </a:r>
          <a:r>
            <a:rPr lang="en-US" cap="none" sz="1050" b="0" i="0" u="none" baseline="0">
              <a:solidFill>
                <a:srgbClr val="000000"/>
              </a:solidFill>
              <a:latin typeface="ＭＳ 明朝"/>
              <a:ea typeface="ＭＳ 明朝"/>
              <a:cs typeface="ＭＳ 明朝"/>
            </a:rPr>
            <a:t>0.6</a:t>
          </a:r>
          <a:r>
            <a:rPr lang="en-US" cap="none" sz="1050" b="0" i="0" u="none" baseline="0">
              <a:solidFill>
                <a:srgbClr val="000000"/>
              </a:solidFill>
              <a:latin typeface="ＭＳ 明朝"/>
              <a:ea typeface="ＭＳ 明朝"/>
              <a:cs typeface="ＭＳ 明朝"/>
            </a:rPr>
            <a:t>％）の減となり、収益的収支で</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413,849,559</a:t>
          </a:r>
          <a:r>
            <a:rPr lang="en-US" cap="none" sz="1050" b="0" i="0" u="none" baseline="0">
              <a:solidFill>
                <a:srgbClr val="000000"/>
              </a:solidFill>
              <a:latin typeface="ＭＳ 明朝"/>
              <a:ea typeface="ＭＳ 明朝"/>
              <a:cs typeface="ＭＳ 明朝"/>
            </a:rPr>
            <a:t>円の純利益となりました。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次に資本的収支では、収入総額</a:t>
          </a:r>
          <a:r>
            <a:rPr lang="en-US" cap="none" sz="1050" b="0" i="0" u="none" baseline="0">
              <a:solidFill>
                <a:srgbClr val="000000"/>
              </a:solidFill>
              <a:latin typeface="ＭＳ 明朝"/>
              <a:ea typeface="ＭＳ 明朝"/>
              <a:cs typeface="ＭＳ 明朝"/>
            </a:rPr>
            <a:t>1,404,147,000</a:t>
          </a:r>
          <a:r>
            <a:rPr lang="en-US" cap="none" sz="1050" b="0" i="0" u="none" baseline="0">
              <a:solidFill>
                <a:srgbClr val="000000"/>
              </a:solidFill>
              <a:latin typeface="ＭＳ 明朝"/>
              <a:ea typeface="ＭＳ 明朝"/>
              <a:cs typeface="ＭＳ 明朝"/>
            </a:rPr>
            <a:t>円、支出総額</a:t>
          </a:r>
          <a:r>
            <a:rPr lang="en-US" cap="none" sz="1050" b="0" i="0" u="none" baseline="0">
              <a:solidFill>
                <a:srgbClr val="000000"/>
              </a:solidFill>
              <a:latin typeface="ＭＳ 明朝"/>
              <a:ea typeface="ＭＳ 明朝"/>
              <a:cs typeface="ＭＳ 明朝"/>
            </a:rPr>
            <a:t>1,849,651,258</a:t>
          </a:r>
          <a:r>
            <a:rPr lang="en-US" cap="none" sz="1050" b="0" i="0" u="none" baseline="0">
              <a:solidFill>
                <a:srgbClr val="000000"/>
              </a:solidFill>
              <a:latin typeface="ＭＳ 明朝"/>
              <a:ea typeface="ＭＳ 明朝"/>
              <a:cs typeface="ＭＳ 明朝"/>
            </a:rPr>
            <a:t>円となりました。</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津島市民病院は、今後も他医療機関や行政など、地域とのつながりを大切にして地域の皆様</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が安心して医療を受けられ、いつまでも健康で暮らせるまちづくりの中核となるよう一層の努</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 </a:t>
          </a:r>
          <a:r>
            <a:rPr lang="en-US" cap="none" sz="1050" b="0" i="0" u="none" baseline="0">
              <a:solidFill>
                <a:srgbClr val="000000"/>
              </a:solidFill>
              <a:latin typeface="ＭＳ 明朝"/>
              <a:ea typeface="ＭＳ 明朝"/>
              <a:cs typeface="ＭＳ 明朝"/>
            </a:rPr>
            <a:t>力を重ねてまいります。</a:t>
          </a:r>
          <a:r>
            <a:rPr lang="en-US" cap="none" sz="1050" b="0" i="0" u="none" baseline="0">
              <a:solidFill>
                <a:srgbClr val="000000"/>
              </a:solidFill>
              <a:latin typeface="ＭＳ 明朝"/>
              <a:ea typeface="ＭＳ 明朝"/>
              <a:cs typeface="ＭＳ 明朝"/>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1.v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4" zoomScalePageLayoutView="0" workbookViewId="0" topLeftCell="A1">
      <selection activeCell="A1" sqref="A1"/>
    </sheetView>
  </sheetViews>
  <sheetFormatPr defaultColWidth="9.00390625" defaultRowHeight="13.5"/>
  <sheetData/>
  <sheetProtection/>
  <printOptions horizontalCentered="1" verticalCentered="1"/>
  <pageMargins left="0.787" right="0.787" top="0.984" bottom="0.984" header="0.512" footer="0.512"/>
  <pageSetup blackAndWhite="1" horizontalDpi="2" verticalDpi="2" orientation="portrait" paperSize="9"/>
</worksheet>
</file>

<file path=xl/worksheets/sheet3.xml><?xml version="1.0" encoding="utf-8"?>
<worksheet xmlns="http://schemas.openxmlformats.org/spreadsheetml/2006/main" xmlns:r="http://schemas.openxmlformats.org/officeDocument/2006/relationships">
  <dimension ref="A1:J46"/>
  <sheetViews>
    <sheetView tabSelected="1" zoomScalePageLayoutView="0" workbookViewId="0" topLeftCell="A1">
      <selection activeCell="G21" sqref="G21"/>
    </sheetView>
  </sheetViews>
  <sheetFormatPr defaultColWidth="9.00390625" defaultRowHeight="13.5"/>
  <cols>
    <col min="1" max="1" width="4.125" style="8" bestFit="1" customWidth="1"/>
    <col min="2" max="2" width="0.6171875" style="8" customWidth="1"/>
    <col min="3" max="3" width="18.00390625" style="7" customWidth="1"/>
    <col min="4" max="4" width="3.00390625" style="7" customWidth="1"/>
    <col min="5" max="5" width="16.75390625" style="7" customWidth="1"/>
    <col min="6" max="6" width="3.00390625" style="7" customWidth="1"/>
    <col min="7" max="7" width="16.75390625" style="7" customWidth="1"/>
    <col min="8" max="8" width="3.00390625" style="7" customWidth="1"/>
    <col min="9" max="9" width="16.75390625" style="7" customWidth="1"/>
    <col min="10" max="16384" width="9.00390625" style="7" customWidth="1"/>
  </cols>
  <sheetData>
    <row r="1" spans="1:9" ht="31.5" customHeight="1">
      <c r="A1" s="130" t="s">
        <v>194</v>
      </c>
      <c r="B1" s="130"/>
      <c r="C1" s="130"/>
      <c r="D1" s="130"/>
      <c r="E1" s="130"/>
      <c r="F1" s="130"/>
      <c r="G1" s="130"/>
      <c r="H1" s="130"/>
      <c r="I1" s="130"/>
    </row>
    <row r="2" spans="1:9" ht="31.5" customHeight="1">
      <c r="A2" s="129" t="s">
        <v>195</v>
      </c>
      <c r="B2" s="129"/>
      <c r="C2" s="129"/>
      <c r="D2" s="129"/>
      <c r="E2" s="129"/>
      <c r="F2" s="129"/>
      <c r="G2" s="129"/>
      <c r="H2" s="129"/>
      <c r="I2" s="129"/>
    </row>
    <row r="3" spans="1:10" ht="18.75" customHeight="1">
      <c r="A3" s="128" t="s">
        <v>196</v>
      </c>
      <c r="B3" s="128"/>
      <c r="C3" s="128"/>
      <c r="D3" s="128"/>
      <c r="E3" s="128"/>
      <c r="F3" s="128"/>
      <c r="G3" s="128"/>
      <c r="H3" s="128"/>
      <c r="I3" s="128"/>
      <c r="J3" s="12"/>
    </row>
    <row r="4" spans="1:9" s="12" customFormat="1" ht="29.25" customHeight="1">
      <c r="A4" s="127" t="s">
        <v>155</v>
      </c>
      <c r="B4" s="127"/>
      <c r="C4" s="127"/>
      <c r="D4" s="127"/>
      <c r="E4" s="127"/>
      <c r="F4" s="127"/>
      <c r="G4" s="127"/>
      <c r="H4" s="127"/>
      <c r="I4" s="127"/>
    </row>
    <row r="5" spans="1:4" s="12" customFormat="1" ht="16.5" customHeight="1">
      <c r="A5" s="13" t="s">
        <v>34</v>
      </c>
      <c r="B5" s="13"/>
      <c r="C5" s="14" t="s">
        <v>96</v>
      </c>
      <c r="D5" s="14"/>
    </row>
    <row r="6" spans="1:10" s="12" customFormat="1" ht="16.5" customHeight="1">
      <c r="A6" s="15" t="s">
        <v>97</v>
      </c>
      <c r="B6" s="15"/>
      <c r="C6" s="14" t="s">
        <v>2</v>
      </c>
      <c r="D6" s="14"/>
      <c r="E6" s="125">
        <v>5775030869</v>
      </c>
      <c r="F6" s="16"/>
      <c r="G6" s="16"/>
      <c r="H6" s="16"/>
      <c r="I6" s="16"/>
      <c r="J6" s="16"/>
    </row>
    <row r="7" spans="1:10" s="12" customFormat="1" ht="16.5" customHeight="1">
      <c r="A7" s="15" t="s">
        <v>98</v>
      </c>
      <c r="B7" s="15"/>
      <c r="C7" s="14" t="s">
        <v>3</v>
      </c>
      <c r="D7" s="14"/>
      <c r="E7" s="16">
        <v>2221058913</v>
      </c>
      <c r="F7" s="16"/>
      <c r="G7" s="16"/>
      <c r="H7" s="16"/>
      <c r="I7" s="16"/>
      <c r="J7" s="16"/>
    </row>
    <row r="8" spans="1:10" s="12" customFormat="1" ht="16.5" customHeight="1">
      <c r="A8" s="15" t="s">
        <v>99</v>
      </c>
      <c r="B8" s="15"/>
      <c r="C8" s="14" t="s">
        <v>4</v>
      </c>
      <c r="D8" s="14"/>
      <c r="E8" s="17">
        <v>617142846</v>
      </c>
      <c r="F8" s="16"/>
      <c r="G8" s="16">
        <f>SUM(E6:E8)</f>
        <v>8613232628</v>
      </c>
      <c r="H8" s="16"/>
      <c r="I8" s="16"/>
      <c r="J8" s="16"/>
    </row>
    <row r="9" spans="1:10" s="12" customFormat="1" ht="16.5" customHeight="1">
      <c r="A9" s="13" t="s">
        <v>35</v>
      </c>
      <c r="B9" s="13"/>
      <c r="C9" s="14" t="s">
        <v>100</v>
      </c>
      <c r="D9" s="14"/>
      <c r="E9" s="16"/>
      <c r="F9" s="16"/>
      <c r="G9" s="16"/>
      <c r="H9" s="16"/>
      <c r="I9" s="16"/>
      <c r="J9" s="16"/>
    </row>
    <row r="10" spans="1:10" s="12" customFormat="1" ht="16.5" customHeight="1">
      <c r="A10" s="15" t="s">
        <v>97</v>
      </c>
      <c r="B10" s="15"/>
      <c r="C10" s="14" t="s">
        <v>5</v>
      </c>
      <c r="D10" s="14"/>
      <c r="E10" s="16">
        <v>5210645179</v>
      </c>
      <c r="F10" s="16"/>
      <c r="G10" s="16"/>
      <c r="H10" s="16"/>
      <c r="I10" s="16"/>
      <c r="J10" s="16"/>
    </row>
    <row r="11" spans="1:10" s="12" customFormat="1" ht="16.5" customHeight="1">
      <c r="A11" s="15" t="s">
        <v>98</v>
      </c>
      <c r="B11" s="15"/>
      <c r="C11" s="14" t="s">
        <v>6</v>
      </c>
      <c r="D11" s="14"/>
      <c r="E11" s="16">
        <v>1493281143</v>
      </c>
      <c r="F11" s="16"/>
      <c r="G11" s="16"/>
      <c r="H11" s="16"/>
      <c r="I11" s="16"/>
      <c r="J11" s="16"/>
    </row>
    <row r="12" spans="1:10" s="12" customFormat="1" ht="16.5" customHeight="1">
      <c r="A12" s="15" t="s">
        <v>99</v>
      </c>
      <c r="B12" s="15"/>
      <c r="C12" s="14" t="s">
        <v>7</v>
      </c>
      <c r="D12" s="14"/>
      <c r="E12" s="16">
        <v>1350832006</v>
      </c>
      <c r="F12" s="16"/>
      <c r="G12" s="16"/>
      <c r="H12" s="16"/>
      <c r="I12" s="16"/>
      <c r="J12" s="16"/>
    </row>
    <row r="13" spans="1:10" s="12" customFormat="1" ht="16.5" customHeight="1">
      <c r="A13" s="15" t="s">
        <v>101</v>
      </c>
      <c r="B13" s="15"/>
      <c r="C13" s="14" t="s">
        <v>8</v>
      </c>
      <c r="D13" s="14"/>
      <c r="E13" s="16">
        <v>565206646</v>
      </c>
      <c r="F13" s="16"/>
      <c r="G13" s="16"/>
      <c r="H13" s="16"/>
      <c r="I13" s="16"/>
      <c r="J13" s="16"/>
    </row>
    <row r="14" spans="1:10" s="12" customFormat="1" ht="16.5" customHeight="1">
      <c r="A14" s="15" t="s">
        <v>102</v>
      </c>
      <c r="B14" s="15"/>
      <c r="C14" s="14" t="s">
        <v>9</v>
      </c>
      <c r="D14" s="14"/>
      <c r="E14" s="16">
        <v>62041285</v>
      </c>
      <c r="F14" s="16"/>
      <c r="G14" s="16"/>
      <c r="H14" s="16"/>
      <c r="I14" s="16"/>
      <c r="J14" s="16"/>
    </row>
    <row r="15" spans="1:10" s="12" customFormat="1" ht="16.5" customHeight="1">
      <c r="A15" s="15" t="s">
        <v>103</v>
      </c>
      <c r="B15" s="15"/>
      <c r="C15" s="14" t="s">
        <v>10</v>
      </c>
      <c r="D15" s="14"/>
      <c r="E15" s="17">
        <v>21384874</v>
      </c>
      <c r="F15" s="16"/>
      <c r="G15" s="17">
        <f>SUM(E10:E15)</f>
        <v>8703391133</v>
      </c>
      <c r="H15" s="16"/>
      <c r="I15" s="16"/>
      <c r="J15" s="16"/>
    </row>
    <row r="16" spans="1:10" s="12" customFormat="1" ht="16.5" customHeight="1">
      <c r="A16" s="13"/>
      <c r="B16" s="13"/>
      <c r="C16" s="14" t="s">
        <v>104</v>
      </c>
      <c r="D16" s="14"/>
      <c r="E16" s="16"/>
      <c r="F16" s="16"/>
      <c r="G16" s="16"/>
      <c r="H16" s="16"/>
      <c r="I16" s="16">
        <f>G15-G8</f>
        <v>90158505</v>
      </c>
      <c r="J16" s="16"/>
    </row>
    <row r="17" spans="1:10" s="12" customFormat="1" ht="16.5" customHeight="1">
      <c r="A17" s="13" t="s">
        <v>36</v>
      </c>
      <c r="B17" s="13"/>
      <c r="C17" s="14" t="s">
        <v>105</v>
      </c>
      <c r="D17" s="14"/>
      <c r="E17" s="16"/>
      <c r="F17" s="16"/>
      <c r="G17" s="16"/>
      <c r="H17" s="16"/>
      <c r="I17" s="16"/>
      <c r="J17" s="16"/>
    </row>
    <row r="18" spans="1:10" s="12" customFormat="1" ht="16.5" customHeight="1">
      <c r="A18" s="15" t="s">
        <v>97</v>
      </c>
      <c r="B18" s="15"/>
      <c r="C18" s="14" t="s">
        <v>106</v>
      </c>
      <c r="D18" s="14"/>
      <c r="E18" s="16">
        <v>5131</v>
      </c>
      <c r="F18" s="16"/>
      <c r="G18" s="16"/>
      <c r="H18" s="16"/>
      <c r="I18" s="16"/>
      <c r="J18" s="16"/>
    </row>
    <row r="19" spans="1:10" s="12" customFormat="1" ht="16.5" customHeight="1">
      <c r="A19" s="15" t="s">
        <v>98</v>
      </c>
      <c r="B19" s="15"/>
      <c r="C19" s="14" t="s">
        <v>0</v>
      </c>
      <c r="D19" s="14"/>
      <c r="E19" s="16">
        <v>262175000</v>
      </c>
      <c r="F19" s="16"/>
      <c r="G19" s="16"/>
      <c r="H19" s="16"/>
      <c r="I19" s="16"/>
      <c r="J19" s="16"/>
    </row>
    <row r="20" spans="1:10" s="12" customFormat="1" ht="16.5" customHeight="1">
      <c r="A20" s="15" t="s">
        <v>99</v>
      </c>
      <c r="B20" s="15"/>
      <c r="C20" s="14" t="s">
        <v>1</v>
      </c>
      <c r="D20" s="14"/>
      <c r="E20" s="16">
        <v>11864000</v>
      </c>
      <c r="F20" s="16"/>
      <c r="G20" s="16"/>
      <c r="H20" s="16"/>
      <c r="I20" s="16"/>
      <c r="J20" s="16"/>
    </row>
    <row r="21" spans="1:10" s="12" customFormat="1" ht="16.5" customHeight="1">
      <c r="A21" s="15" t="s">
        <v>101</v>
      </c>
      <c r="B21" s="15"/>
      <c r="C21" s="14" t="s">
        <v>11</v>
      </c>
      <c r="D21" s="14"/>
      <c r="E21" s="16">
        <v>303384000</v>
      </c>
      <c r="F21" s="16"/>
      <c r="G21" s="16"/>
      <c r="H21" s="16"/>
      <c r="I21" s="16"/>
      <c r="J21" s="16"/>
    </row>
    <row r="22" spans="1:10" s="12" customFormat="1" ht="16.5" customHeight="1">
      <c r="A22" s="15" t="s">
        <v>102</v>
      </c>
      <c r="B22" s="15"/>
      <c r="C22" s="14" t="s">
        <v>107</v>
      </c>
      <c r="D22" s="14"/>
      <c r="E22" s="16">
        <v>341459899</v>
      </c>
      <c r="F22" s="16"/>
      <c r="G22" s="16"/>
      <c r="H22" s="16"/>
      <c r="I22" s="16"/>
      <c r="J22" s="16"/>
    </row>
    <row r="23" spans="1:10" s="12" customFormat="1" ht="16.5" customHeight="1">
      <c r="A23" s="15" t="s">
        <v>103</v>
      </c>
      <c r="B23" s="15"/>
      <c r="C23" s="14" t="s">
        <v>12</v>
      </c>
      <c r="D23" s="14"/>
      <c r="E23" s="16">
        <v>0</v>
      </c>
      <c r="F23" s="16"/>
      <c r="G23" s="16"/>
      <c r="H23" s="16"/>
      <c r="I23" s="16"/>
      <c r="J23" s="16"/>
    </row>
    <row r="24" spans="1:10" s="12" customFormat="1" ht="16.5" customHeight="1">
      <c r="A24" s="15" t="s">
        <v>108</v>
      </c>
      <c r="B24" s="15"/>
      <c r="C24" s="14" t="s">
        <v>109</v>
      </c>
      <c r="D24" s="14"/>
      <c r="E24" s="18">
        <v>59390118</v>
      </c>
      <c r="F24" s="16"/>
      <c r="G24" s="16"/>
      <c r="H24" s="16"/>
      <c r="I24" s="16"/>
      <c r="J24" s="16"/>
    </row>
    <row r="25" spans="1:10" s="12" customFormat="1" ht="16.5" customHeight="1">
      <c r="A25" s="15" t="s">
        <v>110</v>
      </c>
      <c r="B25" s="15"/>
      <c r="C25" s="14" t="s">
        <v>13</v>
      </c>
      <c r="D25" s="14"/>
      <c r="E25" s="17">
        <v>0</v>
      </c>
      <c r="F25" s="16"/>
      <c r="G25" s="16">
        <f>SUM(E18:E25)</f>
        <v>978278148</v>
      </c>
      <c r="H25" s="16"/>
      <c r="I25" s="16"/>
      <c r="J25" s="16"/>
    </row>
    <row r="26" spans="1:10" s="12" customFormat="1" ht="16.5" customHeight="1">
      <c r="A26" s="13" t="s">
        <v>37</v>
      </c>
      <c r="B26" s="13"/>
      <c r="C26" s="14" t="s">
        <v>111</v>
      </c>
      <c r="D26" s="14"/>
      <c r="E26" s="16"/>
      <c r="F26" s="16"/>
      <c r="G26" s="16"/>
      <c r="H26" s="16"/>
      <c r="I26" s="16"/>
      <c r="J26" s="16"/>
    </row>
    <row r="27" spans="1:10" s="12" customFormat="1" ht="16.5" customHeight="1">
      <c r="A27" s="15" t="s">
        <v>97</v>
      </c>
      <c r="B27" s="15"/>
      <c r="C27" s="14" t="s">
        <v>112</v>
      </c>
      <c r="D27" s="14"/>
      <c r="E27" s="16"/>
      <c r="F27" s="16"/>
      <c r="G27" s="16"/>
      <c r="H27" s="16"/>
      <c r="I27" s="16"/>
      <c r="J27" s="16"/>
    </row>
    <row r="28" spans="1:10" s="12" customFormat="1" ht="16.5" customHeight="1">
      <c r="A28" s="15"/>
      <c r="B28" s="15"/>
      <c r="C28" s="14" t="s">
        <v>113</v>
      </c>
      <c r="D28" s="14"/>
      <c r="E28" s="16">
        <v>147055664</v>
      </c>
      <c r="F28" s="16"/>
      <c r="G28" s="16"/>
      <c r="H28" s="16"/>
      <c r="I28" s="16"/>
      <c r="J28" s="16"/>
    </row>
    <row r="29" spans="1:10" s="12" customFormat="1" ht="16.5" customHeight="1">
      <c r="A29" s="15" t="s">
        <v>98</v>
      </c>
      <c r="B29" s="15"/>
      <c r="C29" s="14" t="s">
        <v>114</v>
      </c>
      <c r="D29" s="14"/>
      <c r="E29" s="16"/>
      <c r="F29" s="16"/>
      <c r="G29" s="16"/>
      <c r="H29" s="16"/>
      <c r="I29" s="16"/>
      <c r="J29" s="16"/>
    </row>
    <row r="30" spans="1:10" s="12" customFormat="1" ht="16.5" customHeight="1">
      <c r="A30" s="15"/>
      <c r="B30" s="15"/>
      <c r="C30" s="14" t="s">
        <v>115</v>
      </c>
      <c r="D30" s="14"/>
      <c r="E30" s="16">
        <v>44600162</v>
      </c>
      <c r="F30" s="16"/>
      <c r="G30" s="16"/>
      <c r="H30" s="16"/>
      <c r="I30" s="16"/>
      <c r="J30" s="16"/>
    </row>
    <row r="31" spans="1:10" s="12" customFormat="1" ht="16.5" customHeight="1">
      <c r="A31" s="15" t="s">
        <v>99</v>
      </c>
      <c r="B31" s="15"/>
      <c r="C31" s="14" t="s">
        <v>116</v>
      </c>
      <c r="D31" s="14"/>
      <c r="E31" s="16">
        <v>0</v>
      </c>
      <c r="F31" s="16"/>
      <c r="G31" s="16"/>
      <c r="H31" s="16"/>
      <c r="I31" s="16"/>
      <c r="J31" s="16"/>
    </row>
    <row r="32" spans="1:10" s="12" customFormat="1" ht="16.5" customHeight="1">
      <c r="A32" s="15" t="s">
        <v>101</v>
      </c>
      <c r="B32" s="15"/>
      <c r="C32" s="14" t="s">
        <v>14</v>
      </c>
      <c r="D32" s="14"/>
      <c r="E32" s="16">
        <v>0</v>
      </c>
      <c r="F32" s="16"/>
      <c r="G32" s="16"/>
      <c r="H32" s="16"/>
      <c r="I32" s="16"/>
      <c r="J32" s="16"/>
    </row>
    <row r="33" spans="1:10" s="12" customFormat="1" ht="16.5" customHeight="1">
      <c r="A33" s="15" t="s">
        <v>102</v>
      </c>
      <c r="B33" s="15"/>
      <c r="C33" s="14" t="s">
        <v>15</v>
      </c>
      <c r="D33" s="14"/>
      <c r="E33" s="17">
        <v>281786082</v>
      </c>
      <c r="F33" s="16"/>
      <c r="G33" s="17">
        <f>SUM(E28,E30:E33)</f>
        <v>473441908</v>
      </c>
      <c r="H33" s="16"/>
      <c r="I33" s="17">
        <f>G25-G33</f>
        <v>504836240</v>
      </c>
      <c r="J33" s="16"/>
    </row>
    <row r="34" spans="1:10" s="12" customFormat="1" ht="16.5" customHeight="1">
      <c r="A34" s="13"/>
      <c r="B34" s="13"/>
      <c r="C34" s="14" t="s">
        <v>165</v>
      </c>
      <c r="D34" s="14"/>
      <c r="E34" s="16"/>
      <c r="F34" s="16"/>
      <c r="G34" s="16"/>
      <c r="H34" s="16"/>
      <c r="I34" s="16">
        <f>-(I16-I33)</f>
        <v>414677735</v>
      </c>
      <c r="J34" s="16"/>
    </row>
    <row r="35" spans="1:10" s="12" customFormat="1" ht="16.5" customHeight="1">
      <c r="A35" s="13" t="s">
        <v>38</v>
      </c>
      <c r="B35" s="13"/>
      <c r="C35" s="14" t="s">
        <v>16</v>
      </c>
      <c r="D35" s="14"/>
      <c r="E35" s="16"/>
      <c r="F35" s="16"/>
      <c r="G35" s="16"/>
      <c r="H35" s="16"/>
      <c r="I35" s="16"/>
      <c r="J35" s="16"/>
    </row>
    <row r="36" spans="1:10" s="12" customFormat="1" ht="16.5" customHeight="1">
      <c r="A36" s="15" t="s">
        <v>97</v>
      </c>
      <c r="B36" s="15"/>
      <c r="C36" s="14" t="s">
        <v>117</v>
      </c>
      <c r="D36" s="14"/>
      <c r="E36" s="16">
        <v>0</v>
      </c>
      <c r="F36" s="16"/>
      <c r="G36" s="16"/>
      <c r="H36" s="16"/>
      <c r="I36" s="16"/>
      <c r="J36" s="16"/>
    </row>
    <row r="37" spans="1:10" s="12" customFormat="1" ht="16.5" customHeight="1">
      <c r="A37" s="15" t="s">
        <v>98</v>
      </c>
      <c r="B37" s="15"/>
      <c r="C37" s="14" t="s">
        <v>118</v>
      </c>
      <c r="D37" s="14"/>
      <c r="E37" s="16">
        <v>0</v>
      </c>
      <c r="F37" s="16"/>
      <c r="G37" s="16"/>
      <c r="H37" s="16"/>
      <c r="I37" s="16"/>
      <c r="J37" s="16"/>
    </row>
    <row r="38" spans="1:10" s="12" customFormat="1" ht="16.5" customHeight="1">
      <c r="A38" s="15" t="s">
        <v>99</v>
      </c>
      <c r="B38" s="15"/>
      <c r="C38" s="14" t="s">
        <v>119</v>
      </c>
      <c r="D38" s="14"/>
      <c r="E38" s="17">
        <v>0</v>
      </c>
      <c r="F38" s="16"/>
      <c r="G38" s="16">
        <f>SUM(E36:E38)</f>
        <v>0</v>
      </c>
      <c r="H38" s="16"/>
      <c r="I38" s="16"/>
      <c r="J38" s="16"/>
    </row>
    <row r="39" spans="1:10" s="12" customFormat="1" ht="16.5" customHeight="1">
      <c r="A39" s="13" t="s">
        <v>39</v>
      </c>
      <c r="B39" s="13"/>
      <c r="C39" s="14" t="s">
        <v>17</v>
      </c>
      <c r="D39" s="14"/>
      <c r="E39" s="16"/>
      <c r="F39" s="16"/>
      <c r="G39" s="16"/>
      <c r="H39" s="16"/>
      <c r="I39" s="16"/>
      <c r="J39" s="16"/>
    </row>
    <row r="40" spans="1:10" s="12" customFormat="1" ht="16.5" customHeight="1">
      <c r="A40" s="15" t="s">
        <v>97</v>
      </c>
      <c r="B40" s="15"/>
      <c r="C40" s="14" t="s">
        <v>120</v>
      </c>
      <c r="D40" s="14"/>
      <c r="E40" s="16">
        <v>828176</v>
      </c>
      <c r="F40" s="16"/>
      <c r="G40" s="16"/>
      <c r="H40" s="16"/>
      <c r="I40" s="16"/>
      <c r="J40" s="16"/>
    </row>
    <row r="41" spans="1:10" s="12" customFormat="1" ht="16.5" customHeight="1">
      <c r="A41" s="15" t="s">
        <v>98</v>
      </c>
      <c r="B41" s="15"/>
      <c r="C41" s="14" t="s">
        <v>121</v>
      </c>
      <c r="D41" s="14"/>
      <c r="E41" s="16">
        <v>0</v>
      </c>
      <c r="F41" s="16"/>
      <c r="G41" s="16"/>
      <c r="H41" s="16"/>
      <c r="I41" s="16"/>
      <c r="J41" s="16"/>
    </row>
    <row r="42" spans="1:10" s="12" customFormat="1" ht="16.5" customHeight="1">
      <c r="A42" s="15" t="s">
        <v>99</v>
      </c>
      <c r="B42" s="15"/>
      <c r="C42" s="14" t="s">
        <v>122</v>
      </c>
      <c r="D42" s="14"/>
      <c r="E42" s="17">
        <v>0</v>
      </c>
      <c r="F42" s="16"/>
      <c r="G42" s="17">
        <f>SUM(E40:E42)</f>
        <v>828176</v>
      </c>
      <c r="H42" s="16"/>
      <c r="I42" s="17">
        <f>G38-G42</f>
        <v>-828176</v>
      </c>
      <c r="J42" s="16"/>
    </row>
    <row r="43" spans="1:10" s="12" customFormat="1" ht="16.5" customHeight="1">
      <c r="A43" s="13"/>
      <c r="B43" s="13"/>
      <c r="C43" s="14" t="s">
        <v>166</v>
      </c>
      <c r="D43" s="14"/>
      <c r="E43" s="16"/>
      <c r="F43" s="16"/>
      <c r="G43" s="16"/>
      <c r="H43" s="16"/>
      <c r="I43" s="16">
        <f>I34+I42</f>
        <v>413849559</v>
      </c>
      <c r="J43" s="16"/>
    </row>
    <row r="44" spans="1:10" s="12" customFormat="1" ht="16.5" customHeight="1">
      <c r="A44" s="13"/>
      <c r="B44" s="13"/>
      <c r="C44" s="14" t="s">
        <v>123</v>
      </c>
      <c r="D44" s="14"/>
      <c r="E44" s="16"/>
      <c r="F44" s="16"/>
      <c r="G44" s="16"/>
      <c r="H44" s="16"/>
      <c r="I44" s="17">
        <v>9516639292</v>
      </c>
      <c r="J44" s="16"/>
    </row>
    <row r="45" spans="1:10" s="12" customFormat="1" ht="16.5" customHeight="1" thickBot="1">
      <c r="A45" s="19"/>
      <c r="B45" s="19"/>
      <c r="C45" s="12" t="s">
        <v>124</v>
      </c>
      <c r="E45" s="16"/>
      <c r="F45" s="16"/>
      <c r="G45" s="16"/>
      <c r="H45" s="16"/>
      <c r="I45" s="20">
        <f>-I43+I44</f>
        <v>9102789733</v>
      </c>
      <c r="J45" s="16"/>
    </row>
    <row r="46" spans="1:2" s="12" customFormat="1" ht="14.25" thickTop="1">
      <c r="A46" s="19"/>
      <c r="B46" s="19"/>
    </row>
  </sheetData>
  <sheetProtection/>
  <mergeCells count="4">
    <mergeCell ref="A4:I4"/>
    <mergeCell ref="A3:I3"/>
    <mergeCell ref="A2:I2"/>
    <mergeCell ref="A1:I1"/>
  </mergeCells>
  <printOptions horizontalCentered="1" verticalCentered="1"/>
  <pageMargins left="0.97" right="0.7" top="0.61" bottom="0.4" header="0.3" footer="0.3"/>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2:K47"/>
  <sheetViews>
    <sheetView zoomScalePageLayoutView="0" workbookViewId="0" topLeftCell="A1">
      <selection activeCell="E20" sqref="E20"/>
    </sheetView>
  </sheetViews>
  <sheetFormatPr defaultColWidth="9.00390625" defaultRowHeight="13.5"/>
  <cols>
    <col min="1" max="1" width="4.125" style="8" bestFit="1" customWidth="1"/>
    <col min="2" max="2" width="0.6171875" style="8" customWidth="1"/>
    <col min="3" max="3" width="18.00390625" style="7" customWidth="1"/>
    <col min="4" max="4" width="3.00390625" style="7" customWidth="1"/>
    <col min="5" max="5" width="14.625" style="7" customWidth="1"/>
    <col min="6" max="6" width="3.00390625" style="7" customWidth="1"/>
    <col min="7" max="7" width="12.75390625" style="7" customWidth="1"/>
    <col min="8" max="8" width="3.00390625" style="7" customWidth="1"/>
    <col min="9" max="9" width="12.75390625" style="7" customWidth="1"/>
    <col min="10" max="10" width="3.00390625" style="7" customWidth="1"/>
    <col min="11" max="11" width="12.75390625" style="7" customWidth="1"/>
    <col min="12" max="16384" width="9.00390625" style="7" customWidth="1"/>
  </cols>
  <sheetData>
    <row r="1" ht="31.5" customHeight="1"/>
    <row r="2" spans="1:9" ht="31.5" customHeight="1">
      <c r="A2" s="129" t="s">
        <v>197</v>
      </c>
      <c r="B2" s="129"/>
      <c r="C2" s="129"/>
      <c r="D2" s="129"/>
      <c r="E2" s="129"/>
      <c r="F2" s="129"/>
      <c r="G2" s="129"/>
      <c r="H2" s="129"/>
      <c r="I2" s="129"/>
    </row>
    <row r="3" spans="1:11" ht="18.75" customHeight="1">
      <c r="A3" s="128" t="s">
        <v>198</v>
      </c>
      <c r="B3" s="128"/>
      <c r="C3" s="128"/>
      <c r="D3" s="128"/>
      <c r="E3" s="128"/>
      <c r="F3" s="128"/>
      <c r="G3" s="128"/>
      <c r="H3" s="128"/>
      <c r="I3" s="128"/>
      <c r="J3" s="128"/>
      <c r="K3" s="128"/>
    </row>
    <row r="4" spans="1:11" ht="18.75" customHeight="1">
      <c r="A4" s="128" t="s">
        <v>156</v>
      </c>
      <c r="B4" s="128"/>
      <c r="C4" s="128"/>
      <c r="D4" s="128"/>
      <c r="E4" s="128"/>
      <c r="F4" s="128"/>
      <c r="G4" s="128"/>
      <c r="H4" s="128"/>
      <c r="I4" s="128"/>
      <c r="J4" s="128"/>
      <c r="K4" s="128"/>
    </row>
    <row r="5" spans="1:11" s="12" customFormat="1" ht="29.25" customHeight="1">
      <c r="A5" s="127" t="s">
        <v>155</v>
      </c>
      <c r="B5" s="127"/>
      <c r="C5" s="127"/>
      <c r="D5" s="127"/>
      <c r="E5" s="127"/>
      <c r="F5" s="127"/>
      <c r="G5" s="127"/>
      <c r="H5" s="127"/>
      <c r="I5" s="127"/>
      <c r="J5" s="127"/>
      <c r="K5" s="127"/>
    </row>
    <row r="6" spans="1:11" ht="18.75" customHeight="1">
      <c r="A6" s="5" t="s">
        <v>34</v>
      </c>
      <c r="B6" s="5"/>
      <c r="C6" s="6" t="s">
        <v>46</v>
      </c>
      <c r="E6" s="90"/>
      <c r="F6" s="90"/>
      <c r="G6" s="90"/>
      <c r="H6" s="90"/>
      <c r="I6" s="90"/>
      <c r="J6" s="90"/>
      <c r="K6" s="90"/>
    </row>
    <row r="7" spans="1:11" ht="18.75" customHeight="1">
      <c r="A7" s="9" t="s">
        <v>97</v>
      </c>
      <c r="B7" s="9"/>
      <c r="C7" s="6" t="s">
        <v>47</v>
      </c>
      <c r="E7" s="91"/>
      <c r="F7" s="91"/>
      <c r="G7" s="91"/>
      <c r="H7" s="91"/>
      <c r="I7" s="91"/>
      <c r="J7" s="90"/>
      <c r="K7" s="90"/>
    </row>
    <row r="8" spans="1:11" ht="18.75" customHeight="1">
      <c r="A8" s="9" t="s">
        <v>125</v>
      </c>
      <c r="B8" s="9"/>
      <c r="C8" s="6" t="s">
        <v>48</v>
      </c>
      <c r="E8" s="91"/>
      <c r="F8" s="91"/>
      <c r="G8" s="91">
        <v>180303049</v>
      </c>
      <c r="H8" s="91"/>
      <c r="I8" s="91"/>
      <c r="J8" s="90"/>
      <c r="K8" s="90"/>
    </row>
    <row r="9" spans="1:11" ht="18.75" customHeight="1">
      <c r="A9" s="9" t="s">
        <v>126</v>
      </c>
      <c r="B9" s="9"/>
      <c r="C9" s="6" t="s">
        <v>49</v>
      </c>
      <c r="E9" s="91">
        <v>7967418436</v>
      </c>
      <c r="F9" s="91"/>
      <c r="G9" s="91"/>
      <c r="H9" s="91"/>
      <c r="I9" s="91"/>
      <c r="J9" s="90"/>
      <c r="K9" s="90"/>
    </row>
    <row r="10" spans="1:11" ht="18.75" customHeight="1">
      <c r="A10" s="9"/>
      <c r="B10" s="9"/>
      <c r="C10" s="6" t="s">
        <v>50</v>
      </c>
      <c r="E10" s="92">
        <v>3100305115</v>
      </c>
      <c r="F10" s="91"/>
      <c r="G10" s="91">
        <f>E9-E10</f>
        <v>4867113321</v>
      </c>
      <c r="H10" s="91"/>
      <c r="I10" s="91"/>
      <c r="J10" s="90"/>
      <c r="K10" s="90"/>
    </row>
    <row r="11" spans="1:11" ht="18.75" customHeight="1">
      <c r="A11" s="9" t="s">
        <v>127</v>
      </c>
      <c r="B11" s="9"/>
      <c r="C11" s="6" t="s">
        <v>51</v>
      </c>
      <c r="E11" s="91">
        <v>7297789745</v>
      </c>
      <c r="F11" s="91"/>
      <c r="G11" s="91"/>
      <c r="H11" s="91"/>
      <c r="I11" s="91"/>
      <c r="J11" s="90"/>
      <c r="K11" s="90"/>
    </row>
    <row r="12" spans="1:11" ht="18.75" customHeight="1">
      <c r="A12" s="9"/>
      <c r="B12" s="9"/>
      <c r="C12" s="6" t="s">
        <v>50</v>
      </c>
      <c r="E12" s="92">
        <v>6721960517</v>
      </c>
      <c r="F12" s="91"/>
      <c r="G12" s="91">
        <f>E11-E12</f>
        <v>575829228</v>
      </c>
      <c r="H12" s="91"/>
      <c r="I12" s="91"/>
      <c r="J12" s="90"/>
      <c r="K12" s="90"/>
    </row>
    <row r="13" spans="1:11" ht="18.75" customHeight="1">
      <c r="A13" s="9" t="s">
        <v>128</v>
      </c>
      <c r="B13" s="9"/>
      <c r="C13" s="6" t="s">
        <v>52</v>
      </c>
      <c r="E13" s="91">
        <v>428107737</v>
      </c>
      <c r="F13" s="91"/>
      <c r="G13" s="91"/>
      <c r="H13" s="91"/>
      <c r="I13" s="91"/>
      <c r="J13" s="90"/>
      <c r="K13" s="90"/>
    </row>
    <row r="14" spans="1:11" ht="18.75" customHeight="1">
      <c r="A14" s="9"/>
      <c r="B14" s="9"/>
      <c r="C14" s="6" t="s">
        <v>50</v>
      </c>
      <c r="E14" s="92">
        <v>369950870</v>
      </c>
      <c r="F14" s="91"/>
      <c r="G14" s="91">
        <f>E13-E14</f>
        <v>58156867</v>
      </c>
      <c r="H14" s="91"/>
      <c r="I14" s="91"/>
      <c r="J14" s="90"/>
      <c r="K14" s="90"/>
    </row>
    <row r="15" spans="1:11" ht="18.75" customHeight="1">
      <c r="A15" s="9" t="s">
        <v>129</v>
      </c>
      <c r="B15" s="9"/>
      <c r="C15" s="6" t="s">
        <v>53</v>
      </c>
      <c r="E15" s="91">
        <v>6203728695</v>
      </c>
      <c r="F15" s="91"/>
      <c r="G15" s="91"/>
      <c r="H15" s="91"/>
      <c r="I15" s="91"/>
      <c r="J15" s="90"/>
      <c r="K15" s="90"/>
    </row>
    <row r="16" spans="1:11" ht="18.75" customHeight="1">
      <c r="A16" s="9"/>
      <c r="B16" s="9"/>
      <c r="C16" s="6" t="s">
        <v>50</v>
      </c>
      <c r="E16" s="92">
        <v>4760172949</v>
      </c>
      <c r="F16" s="91"/>
      <c r="G16" s="91">
        <f>E15-E16</f>
        <v>1443555746</v>
      </c>
      <c r="H16" s="91"/>
      <c r="I16" s="91"/>
      <c r="J16" s="90"/>
      <c r="K16" s="90"/>
    </row>
    <row r="17" spans="1:11" ht="18.75" customHeight="1">
      <c r="A17" s="9" t="s">
        <v>130</v>
      </c>
      <c r="B17" s="9"/>
      <c r="C17" s="6" t="s">
        <v>54</v>
      </c>
      <c r="E17" s="91">
        <v>7283369</v>
      </c>
      <c r="F17" s="91"/>
      <c r="G17" s="91"/>
      <c r="H17" s="91"/>
      <c r="I17" s="91"/>
      <c r="J17" s="90"/>
      <c r="K17" s="90"/>
    </row>
    <row r="18" spans="1:11" ht="18.75" customHeight="1">
      <c r="A18" s="9"/>
      <c r="B18" s="9"/>
      <c r="C18" s="6" t="s">
        <v>50</v>
      </c>
      <c r="E18" s="92">
        <v>6205976</v>
      </c>
      <c r="F18" s="91"/>
      <c r="G18" s="91">
        <f>E17-E18</f>
        <v>1077393</v>
      </c>
      <c r="H18" s="91"/>
      <c r="I18" s="91"/>
      <c r="J18" s="90"/>
      <c r="K18" s="90"/>
    </row>
    <row r="19" spans="1:11" ht="18.75" customHeight="1">
      <c r="A19" s="9" t="s">
        <v>131</v>
      </c>
      <c r="B19" s="9"/>
      <c r="C19" s="6" t="s">
        <v>132</v>
      </c>
      <c r="E19" s="91">
        <v>4142400</v>
      </c>
      <c r="F19" s="91"/>
      <c r="G19" s="91"/>
      <c r="H19" s="91"/>
      <c r="I19" s="91"/>
      <c r="J19" s="90"/>
      <c r="K19" s="90"/>
    </row>
    <row r="20" spans="1:11" ht="18.75" customHeight="1">
      <c r="A20" s="9"/>
      <c r="B20" s="9"/>
      <c r="C20" s="6" t="s">
        <v>50</v>
      </c>
      <c r="E20" s="92">
        <v>4004320</v>
      </c>
      <c r="F20" s="91"/>
      <c r="G20" s="92">
        <f>E19-E20</f>
        <v>138080</v>
      </c>
      <c r="H20" s="91"/>
      <c r="I20" s="91"/>
      <c r="J20" s="90"/>
      <c r="K20" s="90"/>
    </row>
    <row r="21" spans="1:11" ht="18.75" customHeight="1">
      <c r="A21" s="9"/>
      <c r="B21" s="9"/>
      <c r="C21" s="6" t="s">
        <v>55</v>
      </c>
      <c r="E21" s="91"/>
      <c r="F21" s="91"/>
      <c r="G21" s="91"/>
      <c r="H21" s="91"/>
      <c r="I21" s="91">
        <f>SUM(G8,G10,G12,G14,G16,G18,G20)</f>
        <v>7126173684</v>
      </c>
      <c r="J21" s="90"/>
      <c r="K21" s="90"/>
    </row>
    <row r="22" spans="1:11" ht="18.75" customHeight="1">
      <c r="A22" s="9" t="s">
        <v>98</v>
      </c>
      <c r="B22" s="9"/>
      <c r="C22" s="6" t="s">
        <v>56</v>
      </c>
      <c r="E22" s="91"/>
      <c r="F22" s="91"/>
      <c r="G22" s="91"/>
      <c r="H22" s="91"/>
      <c r="I22" s="91"/>
      <c r="J22" s="90"/>
      <c r="K22" s="90"/>
    </row>
    <row r="23" spans="1:11" ht="18.75" customHeight="1">
      <c r="A23" s="9" t="s">
        <v>125</v>
      </c>
      <c r="B23" s="9"/>
      <c r="C23" s="6" t="s">
        <v>57</v>
      </c>
      <c r="E23" s="91"/>
      <c r="F23" s="91"/>
      <c r="G23" s="92">
        <v>323300</v>
      </c>
      <c r="H23" s="91"/>
      <c r="I23" s="91"/>
      <c r="J23" s="90"/>
      <c r="K23" s="90"/>
    </row>
    <row r="24" spans="1:11" ht="18.75" customHeight="1">
      <c r="A24" s="9"/>
      <c r="B24" s="9"/>
      <c r="C24" s="6" t="s">
        <v>58</v>
      </c>
      <c r="E24" s="91"/>
      <c r="F24" s="91"/>
      <c r="G24" s="91"/>
      <c r="H24" s="91"/>
      <c r="I24" s="91">
        <f>G23</f>
        <v>323300</v>
      </c>
      <c r="J24" s="90"/>
      <c r="K24" s="90"/>
    </row>
    <row r="25" spans="1:11" ht="18.75" customHeight="1">
      <c r="A25" s="9" t="s">
        <v>99</v>
      </c>
      <c r="B25" s="9"/>
      <c r="C25" s="6" t="s">
        <v>32</v>
      </c>
      <c r="E25" s="91"/>
      <c r="F25" s="91"/>
      <c r="G25" s="91"/>
      <c r="H25" s="91"/>
      <c r="I25" s="91"/>
      <c r="J25" s="90"/>
      <c r="K25" s="90"/>
    </row>
    <row r="26" spans="1:11" ht="18.75" customHeight="1">
      <c r="A26" s="9" t="s">
        <v>125</v>
      </c>
      <c r="B26" s="9"/>
      <c r="C26" s="6" t="s">
        <v>114</v>
      </c>
      <c r="E26" s="91"/>
      <c r="F26" s="91"/>
      <c r="G26" s="91">
        <v>140655409</v>
      </c>
      <c r="H26" s="91"/>
      <c r="I26" s="91"/>
      <c r="J26" s="90"/>
      <c r="K26" s="90"/>
    </row>
    <row r="27" spans="1:11" ht="18.75" customHeight="1">
      <c r="A27" s="9" t="s">
        <v>126</v>
      </c>
      <c r="B27" s="9"/>
      <c r="C27" s="6" t="s">
        <v>133</v>
      </c>
      <c r="E27" s="91"/>
      <c r="F27" s="91"/>
      <c r="G27" s="92">
        <v>101480000</v>
      </c>
      <c r="H27" s="91"/>
      <c r="I27" s="91"/>
      <c r="J27" s="90"/>
      <c r="K27" s="90"/>
    </row>
    <row r="28" spans="1:11" ht="18.75" customHeight="1">
      <c r="A28" s="9"/>
      <c r="B28" s="9"/>
      <c r="C28" s="6" t="s">
        <v>33</v>
      </c>
      <c r="E28" s="91"/>
      <c r="F28" s="91"/>
      <c r="G28" s="91"/>
      <c r="H28" s="91"/>
      <c r="I28" s="92">
        <f>SUM(G26:G27)</f>
        <v>242135409</v>
      </c>
      <c r="J28" s="90"/>
      <c r="K28" s="90"/>
    </row>
    <row r="29" spans="1:11" ht="18.75" customHeight="1">
      <c r="A29" s="9"/>
      <c r="B29" s="9"/>
      <c r="C29" s="6" t="s">
        <v>59</v>
      </c>
      <c r="E29" s="91"/>
      <c r="F29" s="91"/>
      <c r="G29" s="91"/>
      <c r="H29" s="91"/>
      <c r="I29" s="91"/>
      <c r="J29" s="90"/>
      <c r="K29" s="90">
        <f>SUM(I21,I24,I28)</f>
        <v>7368632393</v>
      </c>
    </row>
    <row r="30" spans="1:11" ht="18.75" customHeight="1">
      <c r="A30" s="9"/>
      <c r="B30" s="9"/>
      <c r="C30" s="6"/>
      <c r="E30" s="91"/>
      <c r="F30" s="91"/>
      <c r="G30" s="91"/>
      <c r="H30" s="91"/>
      <c r="I30" s="91"/>
      <c r="J30" s="90"/>
      <c r="K30" s="90"/>
    </row>
    <row r="31" spans="1:11" ht="18.75" customHeight="1">
      <c r="A31" s="5" t="s">
        <v>35</v>
      </c>
      <c r="B31" s="5"/>
      <c r="C31" s="6" t="s">
        <v>60</v>
      </c>
      <c r="E31" s="91"/>
      <c r="F31" s="91"/>
      <c r="G31" s="91"/>
      <c r="H31" s="91"/>
      <c r="I31" s="91"/>
      <c r="J31" s="90"/>
      <c r="K31" s="90"/>
    </row>
    <row r="32" spans="1:11" ht="18.75" customHeight="1">
      <c r="A32" s="9" t="s">
        <v>97</v>
      </c>
      <c r="B32" s="9"/>
      <c r="C32" s="6" t="s">
        <v>61</v>
      </c>
      <c r="E32" s="91"/>
      <c r="F32" s="91"/>
      <c r="G32" s="91"/>
      <c r="H32" s="91"/>
      <c r="I32" s="91">
        <v>979778204</v>
      </c>
      <c r="J32" s="90"/>
      <c r="K32" s="90"/>
    </row>
    <row r="33" spans="1:11" ht="18.75" customHeight="1">
      <c r="A33" s="9" t="s">
        <v>98</v>
      </c>
      <c r="B33" s="9"/>
      <c r="C33" s="6" t="s">
        <v>62</v>
      </c>
      <c r="E33" s="91"/>
      <c r="F33" s="91"/>
      <c r="G33" s="91"/>
      <c r="H33" s="91"/>
      <c r="I33" s="91">
        <v>1377033951</v>
      </c>
      <c r="J33" s="90"/>
      <c r="K33" s="90"/>
    </row>
    <row r="34" spans="1:11" ht="18.75" customHeight="1">
      <c r="A34" s="9"/>
      <c r="B34" s="9"/>
      <c r="C34" s="6" t="s">
        <v>134</v>
      </c>
      <c r="E34" s="91"/>
      <c r="F34" s="91"/>
      <c r="G34" s="91"/>
      <c r="H34" s="91"/>
      <c r="I34" s="91">
        <v>-9455122</v>
      </c>
      <c r="J34" s="90"/>
      <c r="K34" s="90"/>
    </row>
    <row r="35" spans="1:11" ht="18.75" customHeight="1">
      <c r="A35" s="9" t="s">
        <v>99</v>
      </c>
      <c r="B35" s="9"/>
      <c r="C35" s="6" t="s">
        <v>63</v>
      </c>
      <c r="E35" s="91"/>
      <c r="F35" s="91"/>
      <c r="G35" s="91"/>
      <c r="H35" s="91"/>
      <c r="I35" s="91">
        <v>79306762</v>
      </c>
      <c r="J35" s="90"/>
      <c r="K35" s="90"/>
    </row>
    <row r="36" spans="1:11" ht="18.75" customHeight="1">
      <c r="A36" s="9" t="s">
        <v>101</v>
      </c>
      <c r="B36" s="9"/>
      <c r="C36" s="6" t="s">
        <v>64</v>
      </c>
      <c r="E36" s="91"/>
      <c r="F36" s="91"/>
      <c r="G36" s="91"/>
      <c r="H36" s="91"/>
      <c r="I36" s="92">
        <v>0</v>
      </c>
      <c r="J36" s="90"/>
      <c r="K36" s="90"/>
    </row>
    <row r="37" spans="1:11" ht="18.75" customHeight="1">
      <c r="A37" s="9"/>
      <c r="B37" s="9"/>
      <c r="C37" s="6" t="s">
        <v>65</v>
      </c>
      <c r="E37" s="91"/>
      <c r="F37" s="91"/>
      <c r="G37" s="91"/>
      <c r="H37" s="91"/>
      <c r="I37" s="91"/>
      <c r="J37" s="90"/>
      <c r="K37" s="92">
        <f>SUM(I32:I36)</f>
        <v>2426663795</v>
      </c>
    </row>
    <row r="38" spans="1:11" ht="18.75" customHeight="1" thickBot="1">
      <c r="A38" s="9"/>
      <c r="B38" s="9"/>
      <c r="C38" s="6" t="s">
        <v>66</v>
      </c>
      <c r="E38" s="91"/>
      <c r="F38" s="91"/>
      <c r="G38" s="91"/>
      <c r="H38" s="91"/>
      <c r="I38" s="91"/>
      <c r="J38" s="90"/>
      <c r="K38" s="93">
        <f>SUM(K29,K37)</f>
        <v>9795296188</v>
      </c>
    </row>
    <row r="39" spans="1:10" s="12" customFormat="1" ht="18" customHeight="1" thickTop="1">
      <c r="A39" s="15"/>
      <c r="B39" s="15"/>
      <c r="C39" s="14"/>
      <c r="D39" s="14"/>
      <c r="E39" s="18"/>
      <c r="F39" s="18"/>
      <c r="G39" s="18"/>
      <c r="H39" s="18"/>
      <c r="I39" s="18"/>
      <c r="J39" s="16"/>
    </row>
    <row r="40" spans="1:10" s="12" customFormat="1" ht="18" customHeight="1">
      <c r="A40" s="13"/>
      <c r="B40" s="13"/>
      <c r="C40" s="14"/>
      <c r="D40" s="14"/>
      <c r="E40" s="18"/>
      <c r="F40" s="18"/>
      <c r="G40" s="18"/>
      <c r="H40" s="18"/>
      <c r="I40" s="18"/>
      <c r="J40" s="16"/>
    </row>
    <row r="41" spans="1:10" s="12" customFormat="1" ht="18" customHeight="1">
      <c r="A41" s="15"/>
      <c r="B41" s="15"/>
      <c r="C41" s="14"/>
      <c r="D41" s="14"/>
      <c r="E41" s="18"/>
      <c r="F41" s="18"/>
      <c r="G41" s="18"/>
      <c r="H41" s="18"/>
      <c r="I41" s="18"/>
      <c r="J41" s="16"/>
    </row>
    <row r="42" spans="1:10" s="12" customFormat="1" ht="18" customHeight="1">
      <c r="A42" s="15"/>
      <c r="B42" s="15"/>
      <c r="C42" s="14"/>
      <c r="D42" s="14"/>
      <c r="E42" s="18"/>
      <c r="F42" s="18"/>
      <c r="G42" s="18"/>
      <c r="H42" s="18"/>
      <c r="I42" s="18"/>
      <c r="J42" s="16"/>
    </row>
    <row r="43" spans="1:10" s="12" customFormat="1" ht="18" customHeight="1">
      <c r="A43" s="15"/>
      <c r="B43" s="15"/>
      <c r="C43" s="14"/>
      <c r="D43" s="14"/>
      <c r="E43" s="18"/>
      <c r="F43" s="18"/>
      <c r="G43" s="18"/>
      <c r="H43" s="18"/>
      <c r="I43" s="18"/>
      <c r="J43" s="16"/>
    </row>
    <row r="44" spans="1:10" s="12" customFormat="1" ht="18" customHeight="1">
      <c r="A44" s="13"/>
      <c r="B44" s="13"/>
      <c r="C44" s="14"/>
      <c r="D44" s="14"/>
      <c r="E44" s="18"/>
      <c r="F44" s="18"/>
      <c r="G44" s="18"/>
      <c r="H44" s="18"/>
      <c r="I44" s="18"/>
      <c r="J44" s="16"/>
    </row>
    <row r="45" spans="1:10" s="12" customFormat="1" ht="18" customHeight="1">
      <c r="A45" s="13"/>
      <c r="B45" s="13"/>
      <c r="C45" s="14"/>
      <c r="D45" s="14"/>
      <c r="E45" s="18"/>
      <c r="F45" s="18"/>
      <c r="G45" s="18"/>
      <c r="H45" s="18"/>
      <c r="I45" s="18"/>
      <c r="J45" s="16"/>
    </row>
    <row r="46" spans="1:10" s="12" customFormat="1" ht="18" customHeight="1">
      <c r="A46" s="19"/>
      <c r="B46" s="19"/>
      <c r="E46" s="18"/>
      <c r="F46" s="18"/>
      <c r="G46" s="18"/>
      <c r="H46" s="18"/>
      <c r="I46" s="18"/>
      <c r="J46" s="16"/>
    </row>
    <row r="47" spans="1:2" s="12" customFormat="1" ht="13.5">
      <c r="A47" s="19"/>
      <c r="B47" s="19"/>
    </row>
  </sheetData>
  <sheetProtection/>
  <mergeCells count="4">
    <mergeCell ref="A2:I2"/>
    <mergeCell ref="A3:K3"/>
    <mergeCell ref="A4:K4"/>
    <mergeCell ref="A5:K5"/>
  </mergeCells>
  <printOptions horizontalCentered="1" verticalCentered="1"/>
  <pageMargins left="0.75" right="0.2" top="0.61" bottom="0.4" header="0.3" footer="0.3"/>
  <pageSetup blackAndWhite="1"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K47"/>
  <sheetViews>
    <sheetView zoomScalePageLayoutView="0" workbookViewId="0" topLeftCell="A1">
      <selection activeCell="F24" sqref="F24"/>
    </sheetView>
  </sheetViews>
  <sheetFormatPr defaultColWidth="9.00390625" defaultRowHeight="13.5"/>
  <cols>
    <col min="1" max="1" width="4.125" style="8" bestFit="1" customWidth="1"/>
    <col min="2" max="2" width="0.6171875" style="8" customWidth="1"/>
    <col min="3" max="3" width="18.00390625" style="7" customWidth="1"/>
    <col min="4" max="4" width="3.00390625" style="7" customWidth="1"/>
    <col min="5" max="5" width="9.125" style="90" customWidth="1"/>
    <col min="6" max="6" width="3.00390625" style="90" customWidth="1"/>
    <col min="7" max="7" width="13.75390625" style="90" customWidth="1"/>
    <col min="8" max="8" width="3.00390625" style="90" customWidth="1"/>
    <col min="9" max="9" width="16.125" style="90" bestFit="1" customWidth="1"/>
    <col min="10" max="10" width="3.00390625" style="90" customWidth="1"/>
    <col min="11" max="11" width="16.125" style="90" bestFit="1" customWidth="1"/>
    <col min="12" max="16384" width="9.00390625" style="7" customWidth="1"/>
  </cols>
  <sheetData>
    <row r="1" spans="1:9" ht="31.5" customHeight="1">
      <c r="A1" s="131"/>
      <c r="B1" s="131"/>
      <c r="C1" s="131"/>
      <c r="D1" s="131"/>
      <c r="E1" s="131"/>
      <c r="F1" s="131"/>
      <c r="G1" s="131"/>
      <c r="H1" s="131"/>
      <c r="I1" s="131"/>
    </row>
    <row r="2" spans="1:9" ht="31.5" customHeight="1">
      <c r="A2" s="11"/>
      <c r="B2" s="11"/>
      <c r="C2" s="11"/>
      <c r="D2" s="11"/>
      <c r="E2" s="94"/>
      <c r="F2" s="94"/>
      <c r="G2" s="94"/>
      <c r="H2" s="94"/>
      <c r="I2" s="94"/>
    </row>
    <row r="3" spans="1:11" ht="18.75" customHeight="1">
      <c r="A3" s="132"/>
      <c r="B3" s="132"/>
      <c r="C3" s="132"/>
      <c r="D3" s="132"/>
      <c r="E3" s="132"/>
      <c r="F3" s="132"/>
      <c r="G3" s="132"/>
      <c r="H3" s="132"/>
      <c r="I3" s="132"/>
      <c r="J3" s="132"/>
      <c r="K3" s="132"/>
    </row>
    <row r="4" spans="1:11" ht="18.75" customHeight="1">
      <c r="A4" s="128" t="s">
        <v>157</v>
      </c>
      <c r="B4" s="128"/>
      <c r="C4" s="128"/>
      <c r="D4" s="128"/>
      <c r="E4" s="128"/>
      <c r="F4" s="128"/>
      <c r="G4" s="128"/>
      <c r="H4" s="128"/>
      <c r="I4" s="128"/>
      <c r="J4" s="128"/>
      <c r="K4" s="128"/>
    </row>
    <row r="5" spans="1:11" s="12" customFormat="1" ht="29.25" customHeight="1">
      <c r="A5" s="127" t="s">
        <v>155</v>
      </c>
      <c r="B5" s="127"/>
      <c r="C5" s="127"/>
      <c r="D5" s="127"/>
      <c r="E5" s="127"/>
      <c r="F5" s="127"/>
      <c r="G5" s="127"/>
      <c r="H5" s="127"/>
      <c r="I5" s="127"/>
      <c r="J5" s="127"/>
      <c r="K5" s="127"/>
    </row>
    <row r="6" spans="1:11" ht="18.75" customHeight="1">
      <c r="A6" s="5" t="s">
        <v>149</v>
      </c>
      <c r="B6" s="5"/>
      <c r="C6" s="6" t="s">
        <v>67</v>
      </c>
      <c r="E6" s="91"/>
      <c r="F6" s="91"/>
      <c r="G6" s="91"/>
      <c r="H6" s="91"/>
      <c r="I6" s="91"/>
      <c r="J6" s="91"/>
      <c r="K6" s="91"/>
    </row>
    <row r="7" spans="1:11" ht="18.75" customHeight="1">
      <c r="A7" s="9" t="s">
        <v>97</v>
      </c>
      <c r="B7" s="9"/>
      <c r="C7" s="6" t="s">
        <v>135</v>
      </c>
      <c r="E7" s="91"/>
      <c r="F7" s="91"/>
      <c r="G7" s="91"/>
      <c r="H7" s="91"/>
      <c r="I7" s="91">
        <v>8107820215</v>
      </c>
      <c r="J7" s="91"/>
      <c r="K7" s="91"/>
    </row>
    <row r="8" spans="1:11" ht="18.75" customHeight="1">
      <c r="A8" s="9" t="s">
        <v>98</v>
      </c>
      <c r="B8" s="9"/>
      <c r="C8" s="6" t="s">
        <v>68</v>
      </c>
      <c r="E8" s="91"/>
      <c r="F8" s="91"/>
      <c r="G8" s="91"/>
      <c r="H8" s="91"/>
      <c r="I8" s="91">
        <v>1383155000</v>
      </c>
      <c r="J8" s="91"/>
      <c r="K8" s="91"/>
    </row>
    <row r="9" spans="1:11" ht="18.75" customHeight="1">
      <c r="A9" s="9" t="s">
        <v>99</v>
      </c>
      <c r="B9" s="9"/>
      <c r="C9" s="6" t="s">
        <v>136</v>
      </c>
      <c r="E9" s="91"/>
      <c r="F9" s="91"/>
      <c r="G9" s="91"/>
      <c r="H9" s="91"/>
      <c r="I9" s="91">
        <v>0</v>
      </c>
      <c r="J9" s="91"/>
      <c r="K9" s="91"/>
    </row>
    <row r="10" spans="1:11" ht="18.75" customHeight="1">
      <c r="A10" s="9" t="s">
        <v>101</v>
      </c>
      <c r="B10" s="9"/>
      <c r="C10" s="6" t="s">
        <v>69</v>
      </c>
      <c r="E10" s="91"/>
      <c r="F10" s="91"/>
      <c r="G10" s="91"/>
      <c r="H10" s="91"/>
      <c r="I10" s="91"/>
      <c r="J10" s="91"/>
      <c r="K10" s="91"/>
    </row>
    <row r="11" spans="1:11" ht="18.75" customHeight="1">
      <c r="A11" s="9" t="s">
        <v>125</v>
      </c>
      <c r="B11" s="9"/>
      <c r="C11" s="6" t="s">
        <v>148</v>
      </c>
      <c r="E11" s="91"/>
      <c r="F11" s="91"/>
      <c r="G11" s="91">
        <v>1728528821</v>
      </c>
      <c r="H11" s="91"/>
      <c r="I11" s="91"/>
      <c r="J11" s="91"/>
      <c r="K11" s="91"/>
    </row>
    <row r="12" spans="1:11" ht="18.75" customHeight="1">
      <c r="A12" s="9" t="s">
        <v>126</v>
      </c>
      <c r="B12" s="9"/>
      <c r="C12" s="6" t="s">
        <v>70</v>
      </c>
      <c r="E12" s="91"/>
      <c r="F12" s="91"/>
      <c r="G12" s="91">
        <v>0</v>
      </c>
      <c r="H12" s="91"/>
      <c r="I12" s="91"/>
      <c r="J12" s="91"/>
      <c r="K12" s="91"/>
    </row>
    <row r="13" spans="1:11" ht="18.75" customHeight="1">
      <c r="A13" s="9" t="s">
        <v>127</v>
      </c>
      <c r="B13" s="9"/>
      <c r="C13" s="6" t="s">
        <v>137</v>
      </c>
      <c r="E13" s="91"/>
      <c r="F13" s="91"/>
      <c r="G13" s="91">
        <v>0</v>
      </c>
      <c r="H13" s="91"/>
      <c r="I13" s="91"/>
      <c r="J13" s="91"/>
      <c r="K13" s="91"/>
    </row>
    <row r="14" spans="1:11" ht="18.75" customHeight="1">
      <c r="A14" s="9" t="s">
        <v>128</v>
      </c>
      <c r="B14" s="9"/>
      <c r="C14" s="6" t="s">
        <v>138</v>
      </c>
      <c r="E14" s="91"/>
      <c r="F14" s="91"/>
      <c r="G14" s="92">
        <v>101480000</v>
      </c>
      <c r="H14" s="91"/>
      <c r="I14" s="91">
        <f>SUM(G11:G14)</f>
        <v>1830008821</v>
      </c>
      <c r="J14" s="91"/>
      <c r="K14" s="91"/>
    </row>
    <row r="15" spans="1:11" ht="18.75" customHeight="1">
      <c r="A15" s="9" t="s">
        <v>102</v>
      </c>
      <c r="B15" s="9"/>
      <c r="C15" s="6" t="s">
        <v>71</v>
      </c>
      <c r="E15" s="91"/>
      <c r="F15" s="91"/>
      <c r="G15" s="91"/>
      <c r="H15" s="91"/>
      <c r="I15" s="91"/>
      <c r="J15" s="91"/>
      <c r="K15" s="91"/>
    </row>
    <row r="16" spans="1:11" ht="18.75" customHeight="1">
      <c r="A16" s="9" t="s">
        <v>125</v>
      </c>
      <c r="B16" s="9"/>
      <c r="C16" s="6" t="s">
        <v>72</v>
      </c>
      <c r="E16" s="91"/>
      <c r="F16" s="91"/>
      <c r="G16" s="92">
        <v>0</v>
      </c>
      <c r="H16" s="91"/>
      <c r="I16" s="92">
        <f>G16</f>
        <v>0</v>
      </c>
      <c r="J16" s="91"/>
      <c r="K16" s="91"/>
    </row>
    <row r="17" spans="1:11" ht="18.75" customHeight="1">
      <c r="A17" s="9"/>
      <c r="B17" s="9"/>
      <c r="C17" s="6" t="s">
        <v>73</v>
      </c>
      <c r="E17" s="91"/>
      <c r="F17" s="91"/>
      <c r="G17" s="91"/>
      <c r="H17" s="91"/>
      <c r="I17" s="91"/>
      <c r="J17" s="91"/>
      <c r="K17" s="91">
        <f>SUM(I7:I9,I14,I16)</f>
        <v>11320984036</v>
      </c>
    </row>
    <row r="18" spans="1:11" ht="18.75" customHeight="1">
      <c r="A18" s="9"/>
      <c r="B18" s="9"/>
      <c r="C18" s="6"/>
      <c r="E18" s="91"/>
      <c r="F18" s="91"/>
      <c r="G18" s="91"/>
      <c r="H18" s="91"/>
      <c r="I18" s="91"/>
      <c r="J18" s="91"/>
      <c r="K18" s="91"/>
    </row>
    <row r="19" spans="1:11" ht="18.75" customHeight="1">
      <c r="A19" s="5" t="s">
        <v>150</v>
      </c>
      <c r="B19" s="9"/>
      <c r="C19" s="6" t="s">
        <v>74</v>
      </c>
      <c r="E19" s="91"/>
      <c r="F19" s="91"/>
      <c r="G19" s="91"/>
      <c r="H19" s="91"/>
      <c r="I19" s="91"/>
      <c r="J19" s="91"/>
      <c r="K19" s="91"/>
    </row>
    <row r="20" spans="1:11" ht="18.75" customHeight="1">
      <c r="A20" s="9" t="s">
        <v>97</v>
      </c>
      <c r="B20" s="9"/>
      <c r="C20" s="6" t="s">
        <v>75</v>
      </c>
      <c r="E20" s="91"/>
      <c r="F20" s="91"/>
      <c r="G20" s="91"/>
      <c r="H20" s="91"/>
      <c r="I20" s="91">
        <v>1000000000</v>
      </c>
      <c r="J20" s="91"/>
      <c r="K20" s="91"/>
    </row>
    <row r="21" spans="1:11" ht="18.75" customHeight="1">
      <c r="A21" s="9" t="s">
        <v>98</v>
      </c>
      <c r="B21" s="9"/>
      <c r="C21" s="6" t="s">
        <v>135</v>
      </c>
      <c r="E21" s="91"/>
      <c r="F21" s="91"/>
      <c r="G21" s="91"/>
      <c r="H21" s="91"/>
      <c r="I21" s="91">
        <v>797905348</v>
      </c>
      <c r="J21" s="91"/>
      <c r="K21" s="91"/>
    </row>
    <row r="22" spans="1:11" ht="18.75" customHeight="1">
      <c r="A22" s="9" t="s">
        <v>99</v>
      </c>
      <c r="B22" s="9"/>
      <c r="C22" s="6" t="s">
        <v>139</v>
      </c>
      <c r="E22" s="91"/>
      <c r="F22" s="91"/>
      <c r="G22" s="91"/>
      <c r="H22" s="91"/>
      <c r="I22" s="91">
        <v>0</v>
      </c>
      <c r="J22" s="91"/>
      <c r="K22" s="91"/>
    </row>
    <row r="23" spans="1:11" ht="18.75" customHeight="1">
      <c r="A23" s="9" t="s">
        <v>101</v>
      </c>
      <c r="B23" s="9"/>
      <c r="C23" s="6" t="s">
        <v>140</v>
      </c>
      <c r="E23" s="91"/>
      <c r="F23" s="91"/>
      <c r="G23" s="91"/>
      <c r="H23" s="91"/>
      <c r="I23" s="91">
        <v>84580000</v>
      </c>
      <c r="J23" s="91"/>
      <c r="K23" s="91"/>
    </row>
    <row r="24" spans="1:11" ht="18.75" customHeight="1">
      <c r="A24" s="9" t="s">
        <v>102</v>
      </c>
      <c r="B24" s="9"/>
      <c r="C24" s="6" t="s">
        <v>136</v>
      </c>
      <c r="E24" s="91"/>
      <c r="F24" s="91"/>
      <c r="G24" s="91"/>
      <c r="H24" s="91"/>
      <c r="I24" s="91">
        <v>138080</v>
      </c>
      <c r="J24" s="91"/>
      <c r="K24" s="91"/>
    </row>
    <row r="25" spans="1:11" ht="18.75" customHeight="1">
      <c r="A25" s="9" t="s">
        <v>103</v>
      </c>
      <c r="B25" s="9"/>
      <c r="C25" s="6" t="s">
        <v>76</v>
      </c>
      <c r="E25" s="91"/>
      <c r="F25" s="91"/>
      <c r="G25" s="91"/>
      <c r="H25" s="91"/>
      <c r="I25" s="91">
        <v>1024233254</v>
      </c>
      <c r="J25" s="91"/>
      <c r="K25" s="91"/>
    </row>
    <row r="26" spans="1:11" ht="18.75" customHeight="1">
      <c r="A26" s="9" t="s">
        <v>108</v>
      </c>
      <c r="B26" s="9"/>
      <c r="C26" s="6" t="s">
        <v>141</v>
      </c>
      <c r="E26" s="91"/>
      <c r="F26" s="91"/>
      <c r="G26" s="91"/>
      <c r="H26" s="91"/>
      <c r="I26" s="91"/>
      <c r="J26" s="91"/>
      <c r="K26" s="91"/>
    </row>
    <row r="27" spans="1:11" ht="18.75" customHeight="1">
      <c r="A27" s="9" t="s">
        <v>125</v>
      </c>
      <c r="B27" s="9"/>
      <c r="C27" s="6" t="s">
        <v>142</v>
      </c>
      <c r="E27" s="91"/>
      <c r="F27" s="91"/>
      <c r="G27" s="91">
        <v>0</v>
      </c>
      <c r="H27" s="91"/>
      <c r="I27" s="91"/>
      <c r="J27" s="91"/>
      <c r="K27" s="91"/>
    </row>
    <row r="28" spans="1:11" ht="18.75" customHeight="1">
      <c r="A28" s="9" t="s">
        <v>126</v>
      </c>
      <c r="B28" s="9"/>
      <c r="C28" s="6" t="s">
        <v>143</v>
      </c>
      <c r="E28" s="91"/>
      <c r="F28" s="91"/>
      <c r="G28" s="91">
        <v>273682773</v>
      </c>
      <c r="H28" s="91"/>
      <c r="I28" s="91"/>
      <c r="J28" s="91"/>
      <c r="K28" s="91"/>
    </row>
    <row r="29" spans="1:11" ht="18.75" customHeight="1">
      <c r="A29" s="9" t="s">
        <v>127</v>
      </c>
      <c r="B29" s="9"/>
      <c r="C29" s="6" t="s">
        <v>144</v>
      </c>
      <c r="E29" s="91"/>
      <c r="F29" s="91"/>
      <c r="G29" s="91">
        <v>0</v>
      </c>
      <c r="H29" s="91"/>
      <c r="I29" s="91"/>
      <c r="J29" s="91"/>
      <c r="K29" s="91"/>
    </row>
    <row r="30" spans="1:11" ht="18.75" customHeight="1">
      <c r="A30" s="9" t="s">
        <v>128</v>
      </c>
      <c r="B30" s="9"/>
      <c r="C30" s="6" t="s">
        <v>137</v>
      </c>
      <c r="E30" s="91"/>
      <c r="F30" s="91"/>
      <c r="G30" s="91">
        <v>0</v>
      </c>
      <c r="H30" s="91"/>
      <c r="I30" s="91"/>
      <c r="J30" s="91"/>
      <c r="K30" s="91"/>
    </row>
    <row r="31" spans="1:11" ht="18.75" customHeight="1">
      <c r="A31" s="9" t="s">
        <v>129</v>
      </c>
      <c r="B31" s="5"/>
      <c r="C31" s="6" t="s">
        <v>138</v>
      </c>
      <c r="E31" s="91"/>
      <c r="F31" s="91"/>
      <c r="G31" s="92">
        <v>0</v>
      </c>
      <c r="H31" s="91"/>
      <c r="I31" s="91">
        <f>SUM(G27:G31)</f>
        <v>273682773</v>
      </c>
      <c r="J31" s="91"/>
      <c r="K31" s="91"/>
    </row>
    <row r="32" spans="1:11" ht="18.75" customHeight="1">
      <c r="A32" s="9" t="s">
        <v>110</v>
      </c>
      <c r="B32" s="9"/>
      <c r="C32" s="6" t="s">
        <v>77</v>
      </c>
      <c r="E32" s="91"/>
      <c r="F32" s="91"/>
      <c r="G32" s="91"/>
      <c r="H32" s="91"/>
      <c r="I32" s="92">
        <v>500000</v>
      </c>
      <c r="J32" s="91"/>
      <c r="K32" s="91"/>
    </row>
    <row r="33" spans="1:11" ht="18.75" customHeight="1">
      <c r="A33" s="9"/>
      <c r="B33" s="9"/>
      <c r="C33" s="6" t="s">
        <v>78</v>
      </c>
      <c r="E33" s="91"/>
      <c r="F33" s="91"/>
      <c r="G33" s="91"/>
      <c r="H33" s="91"/>
      <c r="I33" s="91"/>
      <c r="J33" s="91"/>
      <c r="K33" s="91">
        <f>SUM(I20:I25,I31:I32)</f>
        <v>3181039455</v>
      </c>
    </row>
    <row r="34" spans="1:11" ht="18.75" customHeight="1">
      <c r="A34" s="9"/>
      <c r="B34" s="9"/>
      <c r="C34" s="6"/>
      <c r="E34" s="91"/>
      <c r="F34" s="91"/>
      <c r="G34" s="91"/>
      <c r="H34" s="91"/>
      <c r="I34" s="91"/>
      <c r="J34" s="91"/>
      <c r="K34" s="91"/>
    </row>
    <row r="35" spans="1:11" ht="18.75" customHeight="1">
      <c r="A35" s="5" t="s">
        <v>151</v>
      </c>
      <c r="B35" s="9"/>
      <c r="C35" s="6" t="s">
        <v>145</v>
      </c>
      <c r="E35" s="91"/>
      <c r="F35" s="91"/>
      <c r="G35" s="91"/>
      <c r="H35" s="91"/>
      <c r="I35" s="91"/>
      <c r="J35" s="91"/>
      <c r="K35" s="91"/>
    </row>
    <row r="36" spans="1:11" ht="18.75" customHeight="1">
      <c r="A36" s="9" t="s">
        <v>97</v>
      </c>
      <c r="B36" s="9"/>
      <c r="C36" s="6" t="s">
        <v>146</v>
      </c>
      <c r="E36" s="91"/>
      <c r="F36" s="91"/>
      <c r="G36" s="91"/>
      <c r="H36" s="91"/>
      <c r="I36" s="91">
        <v>8196932315</v>
      </c>
      <c r="J36" s="91"/>
      <c r="K36" s="91"/>
    </row>
    <row r="37" spans="1:11" ht="24.75" customHeight="1">
      <c r="A37" s="9" t="s">
        <v>98</v>
      </c>
      <c r="B37" s="9"/>
      <c r="C37" s="99" t="s">
        <v>167</v>
      </c>
      <c r="E37" s="91"/>
      <c r="F37" s="91"/>
      <c r="G37" s="91"/>
      <c r="H37" s="91"/>
      <c r="I37" s="92">
        <v>-6487590872</v>
      </c>
      <c r="J37" s="91"/>
      <c r="K37" s="91"/>
    </row>
    <row r="38" spans="1:11" ht="18.75" customHeight="1">
      <c r="A38" s="9"/>
      <c r="B38" s="9"/>
      <c r="C38" s="14" t="s">
        <v>147</v>
      </c>
      <c r="E38" s="91"/>
      <c r="F38" s="91"/>
      <c r="G38" s="91"/>
      <c r="H38" s="91"/>
      <c r="I38" s="91"/>
      <c r="J38" s="91"/>
      <c r="K38" s="92">
        <f>SUM(I36:I37)</f>
        <v>1709341443</v>
      </c>
    </row>
    <row r="39" spans="1:11" s="12" customFormat="1" ht="18" customHeight="1">
      <c r="A39" s="15"/>
      <c r="B39" s="15"/>
      <c r="C39" s="14" t="s">
        <v>79</v>
      </c>
      <c r="D39" s="14"/>
      <c r="E39" s="95"/>
      <c r="F39" s="95"/>
      <c r="G39" s="95"/>
      <c r="H39" s="95"/>
      <c r="I39" s="95"/>
      <c r="J39" s="96"/>
      <c r="K39" s="90">
        <f>SUM(K17,K33,K38)</f>
        <v>16211364934</v>
      </c>
    </row>
    <row r="40" spans="1:11" s="12" customFormat="1" ht="18" customHeight="1">
      <c r="A40" s="13"/>
      <c r="B40" s="13"/>
      <c r="D40" s="14"/>
      <c r="E40" s="95"/>
      <c r="F40" s="95"/>
      <c r="G40" s="95"/>
      <c r="H40" s="95"/>
      <c r="I40" s="95"/>
      <c r="J40" s="96"/>
      <c r="K40" s="96"/>
    </row>
    <row r="41" spans="1:11" s="12" customFormat="1" ht="18" customHeight="1">
      <c r="A41" s="15"/>
      <c r="B41" s="15"/>
      <c r="C41" s="14"/>
      <c r="D41" s="14"/>
      <c r="E41" s="95"/>
      <c r="F41" s="95"/>
      <c r="G41" s="95"/>
      <c r="H41" s="95"/>
      <c r="I41" s="95"/>
      <c r="J41" s="96"/>
      <c r="K41" s="96"/>
    </row>
    <row r="42" spans="1:11" s="12" customFormat="1" ht="18" customHeight="1">
      <c r="A42" s="15"/>
      <c r="B42" s="15"/>
      <c r="C42" s="14"/>
      <c r="D42" s="14"/>
      <c r="E42" s="95"/>
      <c r="F42" s="95"/>
      <c r="G42" s="95"/>
      <c r="H42" s="95"/>
      <c r="I42" s="95"/>
      <c r="J42" s="96"/>
      <c r="K42" s="96"/>
    </row>
    <row r="43" spans="1:11" s="12" customFormat="1" ht="18" customHeight="1">
      <c r="A43" s="15"/>
      <c r="B43" s="15"/>
      <c r="C43" s="14"/>
      <c r="D43" s="14"/>
      <c r="E43" s="95"/>
      <c r="F43" s="95"/>
      <c r="G43" s="95"/>
      <c r="H43" s="95"/>
      <c r="I43" s="95"/>
      <c r="J43" s="96"/>
      <c r="K43" s="96"/>
    </row>
    <row r="44" spans="1:11" s="12" customFormat="1" ht="18" customHeight="1">
      <c r="A44" s="13"/>
      <c r="B44" s="13"/>
      <c r="C44" s="14"/>
      <c r="D44" s="14"/>
      <c r="E44" s="95"/>
      <c r="F44" s="95"/>
      <c r="G44" s="95"/>
      <c r="H44" s="95"/>
      <c r="I44" s="95"/>
      <c r="J44" s="96"/>
      <c r="K44" s="96"/>
    </row>
    <row r="45" spans="1:11" s="12" customFormat="1" ht="18" customHeight="1">
      <c r="A45" s="13"/>
      <c r="B45" s="13"/>
      <c r="C45" s="14"/>
      <c r="D45" s="14"/>
      <c r="E45" s="95"/>
      <c r="F45" s="95"/>
      <c r="G45" s="95"/>
      <c r="H45" s="95"/>
      <c r="I45" s="95"/>
      <c r="J45" s="96"/>
      <c r="K45" s="96"/>
    </row>
    <row r="46" spans="1:11" s="12" customFormat="1" ht="18" customHeight="1">
      <c r="A46" s="19"/>
      <c r="B46" s="19"/>
      <c r="E46" s="95"/>
      <c r="F46" s="95"/>
      <c r="G46" s="95"/>
      <c r="H46" s="95"/>
      <c r="I46" s="95"/>
      <c r="J46" s="96"/>
      <c r="K46" s="96"/>
    </row>
    <row r="47" spans="1:11" s="12" customFormat="1" ht="13.5">
      <c r="A47" s="19"/>
      <c r="B47" s="19"/>
      <c r="E47" s="96"/>
      <c r="F47" s="96"/>
      <c r="G47" s="96"/>
      <c r="H47" s="96"/>
      <c r="I47" s="96"/>
      <c r="J47" s="96"/>
      <c r="K47" s="96"/>
    </row>
  </sheetData>
  <sheetProtection/>
  <mergeCells count="4">
    <mergeCell ref="A1:I1"/>
    <mergeCell ref="A3:K3"/>
    <mergeCell ref="A4:K4"/>
    <mergeCell ref="A5:K5"/>
  </mergeCells>
  <printOptions horizontalCentered="1" verticalCentered="1"/>
  <pageMargins left="0.75" right="0.2" top="0.61" bottom="0.4" header="0.3" footer="0.3"/>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K46"/>
  <sheetViews>
    <sheetView zoomScalePageLayoutView="0" workbookViewId="0" topLeftCell="A1">
      <selection activeCell="E24" sqref="E24"/>
    </sheetView>
  </sheetViews>
  <sheetFormatPr defaultColWidth="9.00390625" defaultRowHeight="13.5"/>
  <cols>
    <col min="1" max="1" width="4.125" style="8" bestFit="1" customWidth="1"/>
    <col min="2" max="2" width="0.6171875" style="8" customWidth="1"/>
    <col min="3" max="3" width="18.00390625" style="7" bestFit="1" customWidth="1"/>
    <col min="4" max="4" width="3.00390625" style="7" customWidth="1"/>
    <col min="5" max="5" width="9.125" style="90" customWidth="1"/>
    <col min="6" max="6" width="3.00390625" style="90" customWidth="1"/>
    <col min="7" max="7" width="13.75390625" style="90" customWidth="1"/>
    <col min="8" max="8" width="3.00390625" style="90" customWidth="1"/>
    <col min="9" max="9" width="16.125" style="90" bestFit="1" customWidth="1"/>
    <col min="10" max="10" width="3.00390625" style="90" customWidth="1"/>
    <col min="11" max="11" width="16.125" style="90" bestFit="1" customWidth="1"/>
    <col min="12" max="16384" width="9.00390625" style="7" customWidth="1"/>
  </cols>
  <sheetData>
    <row r="1" spans="1:9" ht="31.5" customHeight="1">
      <c r="A1" s="131"/>
      <c r="B1" s="131"/>
      <c r="C1" s="131"/>
      <c r="D1" s="131"/>
      <c r="E1" s="131"/>
      <c r="F1" s="131"/>
      <c r="G1" s="131"/>
      <c r="H1" s="131"/>
      <c r="I1" s="131"/>
    </row>
    <row r="2" spans="1:9" ht="31.5" customHeight="1">
      <c r="A2" s="11"/>
      <c r="B2" s="11"/>
      <c r="C2" s="11"/>
      <c r="D2" s="11"/>
      <c r="E2" s="94"/>
      <c r="F2" s="94"/>
      <c r="G2" s="94"/>
      <c r="H2" s="94"/>
      <c r="I2" s="94"/>
    </row>
    <row r="3" spans="1:11" ht="18.75" customHeight="1">
      <c r="A3" s="132"/>
      <c r="B3" s="132"/>
      <c r="C3" s="132"/>
      <c r="D3" s="132"/>
      <c r="E3" s="132"/>
      <c r="F3" s="132"/>
      <c r="G3" s="132"/>
      <c r="H3" s="132"/>
      <c r="I3" s="132"/>
      <c r="J3" s="132"/>
      <c r="K3" s="132"/>
    </row>
    <row r="4" spans="1:11" ht="18.75" customHeight="1">
      <c r="A4" s="128" t="s">
        <v>158</v>
      </c>
      <c r="B4" s="128"/>
      <c r="C4" s="128"/>
      <c r="D4" s="128"/>
      <c r="E4" s="128"/>
      <c r="F4" s="128"/>
      <c r="G4" s="128"/>
      <c r="H4" s="128"/>
      <c r="I4" s="128"/>
      <c r="J4" s="128"/>
      <c r="K4" s="128"/>
    </row>
    <row r="5" spans="1:11" s="12" customFormat="1" ht="29.25" customHeight="1">
      <c r="A5" s="127" t="s">
        <v>155</v>
      </c>
      <c r="B5" s="127"/>
      <c r="C5" s="127"/>
      <c r="D5" s="127"/>
      <c r="E5" s="127"/>
      <c r="F5" s="127"/>
      <c r="G5" s="127"/>
      <c r="H5" s="127"/>
      <c r="I5" s="127"/>
      <c r="J5" s="127"/>
      <c r="K5" s="127"/>
    </row>
    <row r="6" spans="1:11" ht="18.75" customHeight="1">
      <c r="A6" s="5" t="s">
        <v>152</v>
      </c>
      <c r="B6" s="5"/>
      <c r="C6" s="6" t="s">
        <v>80</v>
      </c>
      <c r="E6" s="91"/>
      <c r="F6" s="91"/>
      <c r="G6" s="91"/>
      <c r="H6" s="91"/>
      <c r="I6" s="91"/>
      <c r="J6" s="91"/>
      <c r="K6" s="91"/>
    </row>
    <row r="7" spans="1:11" ht="18.75" customHeight="1">
      <c r="A7" s="9" t="s">
        <v>97</v>
      </c>
      <c r="B7" s="9"/>
      <c r="C7" s="6" t="s">
        <v>81</v>
      </c>
      <c r="E7" s="91"/>
      <c r="F7" s="91"/>
      <c r="G7" s="91"/>
      <c r="H7" s="91"/>
      <c r="I7" s="91">
        <v>102130337</v>
      </c>
      <c r="J7" s="91"/>
      <c r="K7" s="91"/>
    </row>
    <row r="8" spans="1:11" ht="18.75" customHeight="1">
      <c r="A8" s="9" t="s">
        <v>98</v>
      </c>
      <c r="B8" s="9"/>
      <c r="C8" s="6" t="s">
        <v>82</v>
      </c>
      <c r="E8" s="91"/>
      <c r="F8" s="91"/>
      <c r="G8" s="91"/>
      <c r="H8" s="91"/>
      <c r="I8" s="91">
        <v>1522046393</v>
      </c>
      <c r="J8" s="91"/>
      <c r="K8" s="91"/>
    </row>
    <row r="9" spans="1:11" ht="18.75" customHeight="1">
      <c r="A9" s="9" t="s">
        <v>99</v>
      </c>
      <c r="B9" s="9"/>
      <c r="C9" s="6" t="s">
        <v>83</v>
      </c>
      <c r="E9" s="91"/>
      <c r="F9" s="91"/>
      <c r="G9" s="91"/>
      <c r="H9" s="91"/>
      <c r="I9" s="92">
        <v>1039387729</v>
      </c>
      <c r="J9" s="91"/>
      <c r="K9" s="91"/>
    </row>
    <row r="10" spans="1:11" ht="18.75" customHeight="1">
      <c r="A10" s="9"/>
      <c r="B10" s="9"/>
      <c r="C10" s="6" t="s">
        <v>84</v>
      </c>
      <c r="E10" s="91"/>
      <c r="F10" s="91"/>
      <c r="G10" s="91"/>
      <c r="H10" s="91"/>
      <c r="I10" s="91"/>
      <c r="J10" s="91"/>
      <c r="K10" s="91">
        <f>SUM(I7:I9)</f>
        <v>2663564459</v>
      </c>
    </row>
    <row r="11" spans="1:11" ht="18.75" customHeight="1">
      <c r="A11" s="9"/>
      <c r="B11" s="9"/>
      <c r="C11" s="6"/>
      <c r="E11" s="91"/>
      <c r="F11" s="91"/>
      <c r="G11" s="91"/>
      <c r="H11" s="91"/>
      <c r="I11" s="91"/>
      <c r="J11" s="91"/>
      <c r="K11" s="91"/>
    </row>
    <row r="12" spans="1:11" ht="18.75" customHeight="1">
      <c r="A12" s="5" t="s">
        <v>164</v>
      </c>
      <c r="B12" s="9"/>
      <c r="C12" s="6" t="s">
        <v>85</v>
      </c>
      <c r="E12" s="91"/>
      <c r="F12" s="91"/>
      <c r="G12" s="91"/>
      <c r="H12" s="91"/>
      <c r="I12" s="91"/>
      <c r="J12" s="91"/>
      <c r="K12" s="91"/>
    </row>
    <row r="13" spans="1:11" ht="18.75" customHeight="1">
      <c r="A13" s="9" t="s">
        <v>97</v>
      </c>
      <c r="B13" s="9"/>
      <c r="C13" s="6" t="s">
        <v>86</v>
      </c>
      <c r="E13" s="91"/>
      <c r="F13" s="91"/>
      <c r="G13" s="91"/>
      <c r="H13" s="91"/>
      <c r="I13" s="91">
        <v>22135000</v>
      </c>
      <c r="J13" s="91"/>
      <c r="K13" s="91"/>
    </row>
    <row r="14" spans="1:11" ht="18.75" customHeight="1">
      <c r="A14" s="9" t="s">
        <v>98</v>
      </c>
      <c r="B14" s="9"/>
      <c r="C14" s="6" t="s">
        <v>87</v>
      </c>
      <c r="E14" s="91"/>
      <c r="F14" s="91"/>
      <c r="G14" s="91"/>
      <c r="H14" s="91"/>
      <c r="I14" s="91"/>
      <c r="J14" s="91"/>
      <c r="K14" s="91"/>
    </row>
    <row r="15" spans="1:11" ht="18.75" customHeight="1">
      <c r="A15" s="9" t="s">
        <v>125</v>
      </c>
      <c r="B15" s="9"/>
      <c r="C15" s="6" t="s">
        <v>88</v>
      </c>
      <c r="E15" s="91"/>
      <c r="F15" s="91"/>
      <c r="G15" s="91">
        <v>1021528</v>
      </c>
      <c r="H15" s="91"/>
      <c r="I15" s="91"/>
      <c r="J15" s="91"/>
      <c r="K15" s="91"/>
    </row>
    <row r="16" spans="1:11" ht="18.75" customHeight="1">
      <c r="A16" s="9" t="s">
        <v>126</v>
      </c>
      <c r="B16" s="9"/>
      <c r="C16" s="6" t="s">
        <v>89</v>
      </c>
      <c r="E16" s="91"/>
      <c r="F16" s="91"/>
      <c r="G16" s="92">
        <v>9102789733</v>
      </c>
      <c r="H16" s="91"/>
      <c r="I16" s="91"/>
      <c r="J16" s="91"/>
      <c r="K16" s="91"/>
    </row>
    <row r="17" spans="1:11" ht="18.75" customHeight="1">
      <c r="A17" s="9"/>
      <c r="B17" s="9"/>
      <c r="C17" s="6" t="s">
        <v>90</v>
      </c>
      <c r="E17" s="91"/>
      <c r="F17" s="91"/>
      <c r="G17" s="91"/>
      <c r="H17" s="91"/>
      <c r="I17" s="92">
        <f>-G16+G15</f>
        <v>-9101768205</v>
      </c>
      <c r="J17" s="91"/>
      <c r="K17" s="91"/>
    </row>
    <row r="18" spans="1:11" ht="18.75" customHeight="1">
      <c r="A18" s="5"/>
      <c r="B18" s="9"/>
      <c r="C18" s="6" t="s">
        <v>91</v>
      </c>
      <c r="E18" s="91"/>
      <c r="F18" s="91"/>
      <c r="G18" s="91"/>
      <c r="H18" s="91"/>
      <c r="I18" s="91"/>
      <c r="J18" s="91"/>
      <c r="K18" s="92">
        <f>SUM(I13,I17)</f>
        <v>-9079633205</v>
      </c>
    </row>
    <row r="19" spans="1:11" ht="18.75" customHeight="1">
      <c r="A19" s="9"/>
      <c r="B19" s="9"/>
      <c r="C19" s="6" t="s">
        <v>92</v>
      </c>
      <c r="E19" s="91"/>
      <c r="F19" s="91"/>
      <c r="G19" s="91"/>
      <c r="H19" s="91"/>
      <c r="I19" s="91"/>
      <c r="J19" s="91"/>
      <c r="K19" s="97">
        <f>K10+K18</f>
        <v>-6416068746</v>
      </c>
    </row>
    <row r="20" spans="1:11" ht="18.75" customHeight="1" thickBot="1">
      <c r="A20" s="9"/>
      <c r="B20" s="9"/>
      <c r="C20" s="6" t="s">
        <v>93</v>
      </c>
      <c r="E20" s="91"/>
      <c r="F20" s="91"/>
      <c r="G20" s="91"/>
      <c r="H20" s="91"/>
      <c r="I20" s="91"/>
      <c r="J20" s="91"/>
      <c r="K20" s="93">
        <f>SUM('貸借②'!K39,'貸借③'!K19)</f>
        <v>9795296188</v>
      </c>
    </row>
    <row r="21" spans="1:11" ht="18.75" customHeight="1" thickTop="1">
      <c r="A21" s="9"/>
      <c r="B21" s="9"/>
      <c r="C21" s="6"/>
      <c r="E21" s="91"/>
      <c r="F21" s="91"/>
      <c r="G21" s="91"/>
      <c r="H21" s="91"/>
      <c r="I21" s="91"/>
      <c r="J21" s="91"/>
      <c r="K21" s="91"/>
    </row>
    <row r="22" spans="1:11" ht="18.75" customHeight="1">
      <c r="A22" s="9"/>
      <c r="B22" s="9"/>
      <c r="C22" s="6"/>
      <c r="E22" s="91"/>
      <c r="F22" s="91"/>
      <c r="G22" s="91"/>
      <c r="H22" s="91"/>
      <c r="I22" s="91"/>
      <c r="J22" s="91"/>
      <c r="K22" s="91"/>
    </row>
    <row r="23" spans="1:11" ht="18.75" customHeight="1">
      <c r="A23" s="9"/>
      <c r="B23" s="9"/>
      <c r="C23" s="6"/>
      <c r="E23" s="91"/>
      <c r="F23" s="91"/>
      <c r="G23" s="91"/>
      <c r="H23" s="91"/>
      <c r="I23" s="91"/>
      <c r="J23" s="91"/>
      <c r="K23" s="91"/>
    </row>
    <row r="24" spans="1:11" ht="18.75" customHeight="1">
      <c r="A24" s="9"/>
      <c r="B24" s="9"/>
      <c r="C24" s="6"/>
      <c r="E24" s="91"/>
      <c r="F24" s="91"/>
      <c r="G24" s="91"/>
      <c r="H24" s="91"/>
      <c r="I24" s="91"/>
      <c r="J24" s="91"/>
      <c r="K24" s="91"/>
    </row>
    <row r="25" spans="1:11" ht="18.75" customHeight="1">
      <c r="A25" s="9"/>
      <c r="B25" s="9"/>
      <c r="C25" s="6"/>
      <c r="E25" s="91"/>
      <c r="F25" s="91"/>
      <c r="G25" s="91"/>
      <c r="H25" s="91"/>
      <c r="I25" s="91"/>
      <c r="J25" s="91"/>
      <c r="K25" s="91"/>
    </row>
    <row r="26" spans="1:11" ht="18.75" customHeight="1">
      <c r="A26" s="9"/>
      <c r="B26" s="9"/>
      <c r="C26" s="6"/>
      <c r="E26" s="91"/>
      <c r="F26" s="91"/>
      <c r="G26" s="91"/>
      <c r="H26" s="91"/>
      <c r="I26" s="91"/>
      <c r="J26" s="91"/>
      <c r="K26" s="91"/>
    </row>
    <row r="27" spans="1:11" ht="18.75" customHeight="1">
      <c r="A27" s="9"/>
      <c r="B27" s="9"/>
      <c r="C27" s="6"/>
      <c r="E27" s="91"/>
      <c r="F27" s="91"/>
      <c r="G27" s="91"/>
      <c r="H27" s="91"/>
      <c r="I27" s="91"/>
      <c r="J27" s="91"/>
      <c r="K27" s="91"/>
    </row>
    <row r="28" spans="1:11" ht="18.75" customHeight="1">
      <c r="A28" s="9"/>
      <c r="B28" s="9"/>
      <c r="C28" s="6"/>
      <c r="E28" s="91"/>
      <c r="F28" s="91"/>
      <c r="G28" s="91"/>
      <c r="H28" s="91"/>
      <c r="I28" s="91"/>
      <c r="J28" s="91"/>
      <c r="K28" s="91"/>
    </row>
    <row r="29" spans="1:11" ht="18.75" customHeight="1">
      <c r="A29" s="9"/>
      <c r="B29" s="9"/>
      <c r="C29" s="6"/>
      <c r="E29" s="91"/>
      <c r="F29" s="91"/>
      <c r="G29" s="91"/>
      <c r="H29" s="91"/>
      <c r="I29" s="91"/>
      <c r="J29" s="91"/>
      <c r="K29" s="91"/>
    </row>
    <row r="30" spans="1:11" ht="18.75" customHeight="1">
      <c r="A30" s="9"/>
      <c r="B30" s="5"/>
      <c r="C30" s="6"/>
      <c r="E30" s="91"/>
      <c r="F30" s="91"/>
      <c r="G30" s="91"/>
      <c r="H30" s="91"/>
      <c r="I30" s="91"/>
      <c r="J30" s="91"/>
      <c r="K30" s="91"/>
    </row>
    <row r="31" spans="1:11" ht="18.75" customHeight="1">
      <c r="A31" s="9"/>
      <c r="B31" s="9"/>
      <c r="C31" s="6"/>
      <c r="E31" s="91"/>
      <c r="F31" s="91"/>
      <c r="G31" s="91"/>
      <c r="H31" s="91"/>
      <c r="I31" s="91"/>
      <c r="J31" s="91"/>
      <c r="K31" s="91"/>
    </row>
    <row r="32" spans="1:11" ht="18.75" customHeight="1">
      <c r="A32" s="9"/>
      <c r="B32" s="9"/>
      <c r="C32" s="6"/>
      <c r="E32" s="91"/>
      <c r="F32" s="91"/>
      <c r="G32" s="91"/>
      <c r="H32" s="91"/>
      <c r="I32" s="91"/>
      <c r="J32" s="91"/>
      <c r="K32" s="91"/>
    </row>
    <row r="33" spans="1:11" ht="18.75" customHeight="1">
      <c r="A33" s="9"/>
      <c r="B33" s="9"/>
      <c r="C33" s="6"/>
      <c r="E33" s="91"/>
      <c r="F33" s="91"/>
      <c r="G33" s="91"/>
      <c r="H33" s="91"/>
      <c r="I33" s="91"/>
      <c r="J33" s="91"/>
      <c r="K33" s="91"/>
    </row>
    <row r="34" spans="1:11" ht="18.75" customHeight="1">
      <c r="A34" s="5"/>
      <c r="B34" s="9"/>
      <c r="C34" s="6"/>
      <c r="E34" s="91"/>
      <c r="F34" s="91"/>
      <c r="G34" s="91"/>
      <c r="H34" s="91"/>
      <c r="I34" s="91"/>
      <c r="J34" s="91"/>
      <c r="K34" s="91"/>
    </row>
    <row r="35" spans="1:11" ht="18.75" customHeight="1">
      <c r="A35" s="9"/>
      <c r="B35" s="9"/>
      <c r="C35" s="6"/>
      <c r="E35" s="91"/>
      <c r="F35" s="91"/>
      <c r="G35" s="91"/>
      <c r="H35" s="91"/>
      <c r="I35" s="91"/>
      <c r="J35" s="91"/>
      <c r="K35" s="91"/>
    </row>
    <row r="36" spans="1:11" ht="18.75" customHeight="1">
      <c r="A36" s="9"/>
      <c r="B36" s="9"/>
      <c r="C36" s="6"/>
      <c r="E36" s="91"/>
      <c r="F36" s="91"/>
      <c r="G36" s="91"/>
      <c r="H36" s="91"/>
      <c r="I36" s="91"/>
      <c r="J36" s="91"/>
      <c r="K36" s="91"/>
    </row>
    <row r="37" spans="1:11" ht="18.75" customHeight="1">
      <c r="A37" s="9"/>
      <c r="B37" s="9"/>
      <c r="C37" s="14"/>
      <c r="E37" s="91"/>
      <c r="F37" s="91"/>
      <c r="G37" s="91"/>
      <c r="H37" s="91"/>
      <c r="I37" s="91"/>
      <c r="J37" s="91"/>
      <c r="K37" s="91"/>
    </row>
    <row r="38" spans="1:11" s="12" customFormat="1" ht="18" customHeight="1">
      <c r="A38" s="15"/>
      <c r="B38" s="15"/>
      <c r="C38" s="14"/>
      <c r="D38" s="14"/>
      <c r="E38" s="95"/>
      <c r="F38" s="95"/>
      <c r="G38" s="95"/>
      <c r="H38" s="95"/>
      <c r="I38" s="95"/>
      <c r="J38" s="95"/>
      <c r="K38" s="95"/>
    </row>
    <row r="39" spans="1:11" s="12" customFormat="1" ht="18" customHeight="1">
      <c r="A39" s="13"/>
      <c r="B39" s="13"/>
      <c r="D39" s="14"/>
      <c r="E39" s="95"/>
      <c r="F39" s="95"/>
      <c r="G39" s="95"/>
      <c r="H39" s="95"/>
      <c r="I39" s="95"/>
      <c r="J39" s="95"/>
      <c r="K39" s="91"/>
    </row>
    <row r="40" spans="1:11" s="12" customFormat="1" ht="18" customHeight="1">
      <c r="A40" s="15"/>
      <c r="B40" s="15"/>
      <c r="C40" s="14"/>
      <c r="D40" s="14"/>
      <c r="E40" s="95"/>
      <c r="F40" s="95"/>
      <c r="G40" s="95"/>
      <c r="H40" s="95"/>
      <c r="I40" s="95"/>
      <c r="J40" s="96"/>
      <c r="K40" s="96"/>
    </row>
    <row r="41" spans="1:11" s="12" customFormat="1" ht="18" customHeight="1">
      <c r="A41" s="15"/>
      <c r="B41" s="15"/>
      <c r="C41" s="14"/>
      <c r="D41" s="14"/>
      <c r="E41" s="95"/>
      <c r="F41" s="95"/>
      <c r="G41" s="95"/>
      <c r="H41" s="95"/>
      <c r="I41" s="95"/>
      <c r="J41" s="96"/>
      <c r="K41" s="96"/>
    </row>
    <row r="42" spans="1:11" s="12" customFormat="1" ht="18" customHeight="1">
      <c r="A42" s="15"/>
      <c r="B42" s="15"/>
      <c r="C42" s="14"/>
      <c r="D42" s="14"/>
      <c r="E42" s="95"/>
      <c r="F42" s="95"/>
      <c r="G42" s="95"/>
      <c r="H42" s="95"/>
      <c r="I42" s="95"/>
      <c r="J42" s="96"/>
      <c r="K42" s="96"/>
    </row>
    <row r="43" spans="1:11" s="12" customFormat="1" ht="18" customHeight="1">
      <c r="A43" s="13"/>
      <c r="B43" s="13"/>
      <c r="C43" s="14"/>
      <c r="D43" s="14"/>
      <c r="E43" s="95"/>
      <c r="F43" s="95"/>
      <c r="G43" s="95"/>
      <c r="H43" s="95"/>
      <c r="I43" s="95"/>
      <c r="J43" s="96"/>
      <c r="K43" s="96"/>
    </row>
    <row r="44" spans="1:11" s="12" customFormat="1" ht="18" customHeight="1">
      <c r="A44" s="13"/>
      <c r="B44" s="13"/>
      <c r="C44" s="14"/>
      <c r="D44" s="14"/>
      <c r="E44" s="95"/>
      <c r="F44" s="95"/>
      <c r="G44" s="95"/>
      <c r="H44" s="95"/>
      <c r="I44" s="95"/>
      <c r="J44" s="96"/>
      <c r="K44" s="96"/>
    </row>
    <row r="45" spans="1:11" s="12" customFormat="1" ht="18" customHeight="1">
      <c r="A45" s="19"/>
      <c r="B45" s="19"/>
      <c r="E45" s="95"/>
      <c r="F45" s="95"/>
      <c r="G45" s="95"/>
      <c r="H45" s="95"/>
      <c r="I45" s="95"/>
      <c r="J45" s="96"/>
      <c r="K45" s="96"/>
    </row>
    <row r="46" spans="1:11" s="12" customFormat="1" ht="13.5">
      <c r="A46" s="19"/>
      <c r="B46" s="19"/>
      <c r="E46" s="96"/>
      <c r="F46" s="96"/>
      <c r="G46" s="96"/>
      <c r="H46" s="96"/>
      <c r="I46" s="96"/>
      <c r="J46" s="96"/>
      <c r="K46" s="96"/>
    </row>
  </sheetData>
  <sheetProtection/>
  <mergeCells count="4">
    <mergeCell ref="A1:I1"/>
    <mergeCell ref="A3:K3"/>
    <mergeCell ref="A4:K4"/>
    <mergeCell ref="A5:K5"/>
  </mergeCells>
  <printOptions horizontalCentered="1" verticalCentered="1"/>
  <pageMargins left="0.75" right="0.2" top="0.61" bottom="0.4" header="0.3" footer="0.3"/>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J45"/>
  <sheetViews>
    <sheetView zoomScale="85" zoomScaleNormal="85" zoomScalePageLayoutView="0" workbookViewId="0" topLeftCell="A1">
      <selection activeCell="B50" sqref="B50"/>
    </sheetView>
  </sheetViews>
  <sheetFormatPr defaultColWidth="10.875" defaultRowHeight="13.5" customHeight="1"/>
  <cols>
    <col min="1" max="2" width="10.875" style="33" customWidth="1"/>
    <col min="3" max="7" width="10.875" style="21" customWidth="1"/>
    <col min="8" max="8" width="12.625" style="21" customWidth="1"/>
    <col min="9" max="16384" width="10.875" style="21" customWidth="1"/>
  </cols>
  <sheetData>
    <row r="1" spans="1:7" ht="13.5" customHeight="1">
      <c r="A1" s="23"/>
      <c r="B1" s="23"/>
      <c r="C1" s="23"/>
      <c r="D1" s="23"/>
      <c r="E1" s="23"/>
      <c r="F1" s="23"/>
      <c r="G1" s="23"/>
    </row>
    <row r="2" spans="1:7" ht="13.5" customHeight="1">
      <c r="A2" s="22"/>
      <c r="B2" s="22"/>
      <c r="C2" s="22"/>
      <c r="D2" s="22"/>
      <c r="E2" s="22"/>
      <c r="F2" s="22"/>
      <c r="G2" s="22"/>
    </row>
    <row r="3" spans="1:7" ht="13.5" customHeight="1">
      <c r="A3" s="24"/>
      <c r="B3" s="24"/>
      <c r="C3" s="24"/>
      <c r="D3" s="24"/>
      <c r="E3" s="24"/>
      <c r="F3" s="24"/>
      <c r="G3" s="24"/>
    </row>
    <row r="4" spans="1:7" s="22" customFormat="1" ht="13.5" customHeight="1">
      <c r="A4" s="25"/>
      <c r="B4" s="25"/>
      <c r="C4" s="25"/>
      <c r="D4" s="25"/>
      <c r="E4" s="25"/>
      <c r="F4" s="25"/>
      <c r="G4" s="25"/>
    </row>
    <row r="5" spans="1:3" ht="13.5" customHeight="1">
      <c r="A5" s="26"/>
      <c r="B5" s="26"/>
      <c r="C5" s="27"/>
    </row>
    <row r="6" spans="1:10" ht="13.5" customHeight="1">
      <c r="A6" s="28"/>
      <c r="B6" s="28"/>
      <c r="C6" s="27"/>
      <c r="E6" s="10"/>
      <c r="F6" s="10"/>
      <c r="G6" s="10"/>
      <c r="J6" s="98"/>
    </row>
    <row r="7" spans="1:10" ht="13.5" customHeight="1">
      <c r="A7" s="28"/>
      <c r="B7" s="28"/>
      <c r="C7" s="27"/>
      <c r="E7" s="10"/>
      <c r="F7" s="10"/>
      <c r="G7" s="10"/>
      <c r="J7" s="98"/>
    </row>
    <row r="8" spans="1:10" ht="13.5" customHeight="1">
      <c r="A8" s="28"/>
      <c r="B8" s="28"/>
      <c r="C8" s="27"/>
      <c r="E8" s="10"/>
      <c r="F8" s="10"/>
      <c r="G8" s="10"/>
      <c r="J8" s="98"/>
    </row>
    <row r="9" spans="1:10" ht="13.5" customHeight="1">
      <c r="A9" s="28"/>
      <c r="B9" s="28"/>
      <c r="C9" s="27"/>
      <c r="E9" s="10"/>
      <c r="F9" s="10"/>
      <c r="G9" s="10"/>
      <c r="J9" s="98"/>
    </row>
    <row r="10" spans="1:10" ht="13.5" customHeight="1">
      <c r="A10" s="28"/>
      <c r="B10" s="28"/>
      <c r="C10" s="27"/>
      <c r="E10" s="10"/>
      <c r="F10" s="10"/>
      <c r="G10" s="10"/>
      <c r="J10" s="98"/>
    </row>
    <row r="11" spans="1:10" ht="13.5" customHeight="1">
      <c r="A11" s="26"/>
      <c r="B11" s="28"/>
      <c r="C11" s="27"/>
      <c r="E11" s="10"/>
      <c r="F11" s="10"/>
      <c r="G11" s="10"/>
      <c r="J11" s="98"/>
    </row>
    <row r="12" spans="1:10" ht="13.5" customHeight="1">
      <c r="A12" s="28"/>
      <c r="B12" s="28"/>
      <c r="C12" s="27"/>
      <c r="E12" s="10"/>
      <c r="F12" s="10"/>
      <c r="G12" s="10"/>
      <c r="J12" s="98"/>
    </row>
    <row r="13" spans="1:10" ht="13.5" customHeight="1">
      <c r="A13" s="28"/>
      <c r="B13" s="28"/>
      <c r="C13" s="27"/>
      <c r="E13" s="10"/>
      <c r="F13" s="10"/>
      <c r="G13" s="10"/>
      <c r="J13" s="98"/>
    </row>
    <row r="14" spans="1:10" ht="13.5" customHeight="1">
      <c r="A14" s="28"/>
      <c r="B14" s="28"/>
      <c r="C14" s="27"/>
      <c r="E14" s="10"/>
      <c r="F14" s="10"/>
      <c r="G14" s="10"/>
      <c r="J14" s="98"/>
    </row>
    <row r="15" spans="1:10" ht="13.5" customHeight="1">
      <c r="A15" s="28"/>
      <c r="B15" s="28"/>
      <c r="C15" s="27"/>
      <c r="E15" s="10"/>
      <c r="F15" s="10"/>
      <c r="G15" s="10"/>
      <c r="J15" s="98"/>
    </row>
    <row r="16" spans="1:10" ht="13.5" customHeight="1">
      <c r="A16" s="28"/>
      <c r="B16" s="28"/>
      <c r="C16" s="27"/>
      <c r="E16" s="10"/>
      <c r="F16" s="10"/>
      <c r="G16" s="10"/>
      <c r="J16" s="98"/>
    </row>
    <row r="17" spans="1:10" ht="13.5" customHeight="1">
      <c r="A17" s="26"/>
      <c r="B17" s="28"/>
      <c r="C17" s="27"/>
      <c r="E17" s="10"/>
      <c r="F17" s="10"/>
      <c r="G17" s="10"/>
      <c r="J17" s="98"/>
    </row>
    <row r="18" spans="1:10" ht="13.5" customHeight="1">
      <c r="A18" s="28"/>
      <c r="B18" s="28"/>
      <c r="C18" s="27"/>
      <c r="E18" s="10"/>
      <c r="F18" s="10"/>
      <c r="G18" s="10"/>
      <c r="J18" s="98"/>
    </row>
    <row r="19" spans="1:10" ht="13.5" customHeight="1">
      <c r="A19" s="28"/>
      <c r="B19" s="28"/>
      <c r="C19" s="27"/>
      <c r="E19" s="10"/>
      <c r="F19" s="10"/>
      <c r="G19" s="10"/>
      <c r="J19" s="98"/>
    </row>
    <row r="20" spans="1:10" ht="13.5" customHeight="1">
      <c r="A20" s="28"/>
      <c r="B20" s="28"/>
      <c r="C20" s="27"/>
      <c r="E20" s="10"/>
      <c r="F20" s="10"/>
      <c r="G20" s="10"/>
      <c r="J20" s="98"/>
    </row>
    <row r="21" spans="1:10" ht="13.5" customHeight="1">
      <c r="A21" s="28"/>
      <c r="B21" s="28"/>
      <c r="C21" s="27"/>
      <c r="E21" s="10"/>
      <c r="F21" s="10"/>
      <c r="G21" s="10"/>
      <c r="J21" s="98"/>
    </row>
    <row r="22" spans="1:10" ht="13.5" customHeight="1">
      <c r="A22" s="28"/>
      <c r="B22" s="28"/>
      <c r="C22" s="27"/>
      <c r="E22" s="10"/>
      <c r="F22" s="10"/>
      <c r="G22" s="10"/>
      <c r="J22" s="98"/>
    </row>
    <row r="23" spans="1:10" ht="13.5" customHeight="1">
      <c r="A23" s="28"/>
      <c r="B23" s="28"/>
      <c r="C23" s="27"/>
      <c r="E23" s="10"/>
      <c r="F23" s="10"/>
      <c r="G23" s="10"/>
      <c r="J23" s="98"/>
    </row>
    <row r="24" spans="1:10" ht="13.5" customHeight="1">
      <c r="A24" s="28"/>
      <c r="B24" s="28"/>
      <c r="C24" s="27"/>
      <c r="E24" s="10"/>
      <c r="F24" s="10"/>
      <c r="G24" s="10"/>
      <c r="J24" s="98"/>
    </row>
    <row r="25" spans="1:10" ht="13.5" customHeight="1">
      <c r="A25" s="28"/>
      <c r="B25" s="28"/>
      <c r="C25" s="27"/>
      <c r="E25" s="10"/>
      <c r="F25" s="10"/>
      <c r="G25" s="10"/>
      <c r="J25" s="98"/>
    </row>
    <row r="26" spans="1:10" ht="13.5" customHeight="1">
      <c r="A26" s="28"/>
      <c r="B26" s="28"/>
      <c r="C26" s="27"/>
      <c r="E26" s="10"/>
      <c r="F26" s="10"/>
      <c r="G26" s="10"/>
      <c r="J26" s="98"/>
    </row>
    <row r="27" spans="1:10" ht="13.5" customHeight="1">
      <c r="A27" s="28"/>
      <c r="B27" s="28"/>
      <c r="C27" s="27"/>
      <c r="E27" s="10"/>
      <c r="F27" s="10"/>
      <c r="G27" s="10"/>
      <c r="J27" s="98"/>
    </row>
    <row r="28" spans="1:10" ht="13.5" customHeight="1">
      <c r="A28" s="28"/>
      <c r="B28" s="28"/>
      <c r="C28" s="27"/>
      <c r="E28" s="10"/>
      <c r="F28" s="10"/>
      <c r="G28" s="10"/>
      <c r="J28" s="98"/>
    </row>
    <row r="29" spans="1:10" ht="13.5" customHeight="1">
      <c r="A29" s="28"/>
      <c r="B29" s="26"/>
      <c r="C29" s="27"/>
      <c r="E29" s="10"/>
      <c r="F29" s="10"/>
      <c r="G29" s="10"/>
      <c r="J29" s="98"/>
    </row>
    <row r="30" spans="1:10" ht="13.5" customHeight="1">
      <c r="A30" s="28"/>
      <c r="B30" s="28"/>
      <c r="C30" s="27"/>
      <c r="E30" s="10"/>
      <c r="F30" s="10"/>
      <c r="G30" s="10"/>
      <c r="J30" s="98"/>
    </row>
    <row r="31" spans="1:10" ht="13.5" customHeight="1">
      <c r="A31" s="28"/>
      <c r="B31" s="28"/>
      <c r="C31" s="27"/>
      <c r="E31" s="10"/>
      <c r="F31" s="10"/>
      <c r="G31" s="10"/>
      <c r="J31" s="98"/>
    </row>
    <row r="32" spans="1:10" ht="13.5" customHeight="1">
      <c r="A32" s="28"/>
      <c r="B32" s="28"/>
      <c r="C32" s="27"/>
      <c r="E32" s="10"/>
      <c r="F32" s="10"/>
      <c r="G32" s="10"/>
      <c r="J32" s="98"/>
    </row>
    <row r="33" spans="1:10" ht="13.5" customHeight="1">
      <c r="A33" s="26"/>
      <c r="B33" s="28"/>
      <c r="C33" s="27"/>
      <c r="E33" s="10"/>
      <c r="F33" s="10"/>
      <c r="G33" s="10"/>
      <c r="J33" s="98"/>
    </row>
    <row r="34" spans="1:10" ht="13.5" customHeight="1">
      <c r="A34" s="28"/>
      <c r="B34" s="28"/>
      <c r="C34" s="27"/>
      <c r="E34" s="10"/>
      <c r="F34" s="10"/>
      <c r="G34" s="10"/>
      <c r="J34" s="98"/>
    </row>
    <row r="35" spans="1:10" ht="13.5" customHeight="1">
      <c r="A35" s="28"/>
      <c r="B35" s="28"/>
      <c r="C35" s="27"/>
      <c r="E35" s="10"/>
      <c r="F35" s="10"/>
      <c r="G35" s="10"/>
      <c r="J35" s="98"/>
    </row>
    <row r="36" spans="1:10" ht="13.5" customHeight="1">
      <c r="A36" s="28"/>
      <c r="B36" s="28"/>
      <c r="C36" s="29"/>
      <c r="E36" s="10"/>
      <c r="F36" s="10"/>
      <c r="G36" s="10"/>
      <c r="J36" s="98"/>
    </row>
    <row r="37" spans="1:10" s="22" customFormat="1" ht="13.5" customHeight="1">
      <c r="A37" s="30"/>
      <c r="B37" s="30"/>
      <c r="C37" s="29"/>
      <c r="D37" s="29"/>
      <c r="E37" s="18"/>
      <c r="F37" s="18"/>
      <c r="G37" s="18"/>
      <c r="J37" s="98"/>
    </row>
    <row r="38" spans="1:7" s="22" customFormat="1" ht="13.5" customHeight="1">
      <c r="A38" s="31"/>
      <c r="B38" s="31"/>
      <c r="D38" s="29"/>
      <c r="E38" s="18"/>
      <c r="F38" s="18"/>
      <c r="G38" s="18"/>
    </row>
    <row r="39" spans="1:7" s="22" customFormat="1" ht="13.5" customHeight="1">
      <c r="A39" s="30"/>
      <c r="B39" s="30"/>
      <c r="C39" s="29"/>
      <c r="D39" s="29"/>
      <c r="E39" s="18"/>
      <c r="F39" s="18"/>
      <c r="G39" s="18"/>
    </row>
    <row r="40" spans="1:7" s="22" customFormat="1" ht="13.5" customHeight="1">
      <c r="A40" s="30"/>
      <c r="B40" s="30"/>
      <c r="C40" s="29"/>
      <c r="D40" s="29"/>
      <c r="E40" s="18"/>
      <c r="F40" s="18"/>
      <c r="G40" s="18"/>
    </row>
    <row r="41" spans="1:7" s="22" customFormat="1" ht="13.5" customHeight="1">
      <c r="A41" s="30"/>
      <c r="B41" s="30"/>
      <c r="C41" s="29"/>
      <c r="D41" s="29"/>
      <c r="E41" s="18"/>
      <c r="F41" s="18"/>
      <c r="G41" s="18"/>
    </row>
    <row r="42" spans="1:7" s="22" customFormat="1" ht="13.5" customHeight="1">
      <c r="A42" s="31"/>
      <c r="B42" s="31"/>
      <c r="C42" s="29"/>
      <c r="D42" s="29"/>
      <c r="E42" s="18"/>
      <c r="F42" s="18"/>
      <c r="G42" s="18"/>
    </row>
    <row r="43" spans="1:7" s="22" customFormat="1" ht="13.5" customHeight="1">
      <c r="A43" s="31"/>
      <c r="B43" s="31"/>
      <c r="C43" s="29"/>
      <c r="D43" s="29"/>
      <c r="E43" s="18"/>
      <c r="F43" s="18"/>
      <c r="G43" s="18"/>
    </row>
    <row r="44" spans="1:7" s="22" customFormat="1" ht="13.5" customHeight="1">
      <c r="A44" s="32"/>
      <c r="B44" s="32"/>
      <c r="E44" s="18"/>
      <c r="F44" s="18"/>
      <c r="G44" s="18"/>
    </row>
    <row r="45" spans="1:2" s="22" customFormat="1" ht="13.5" customHeight="1">
      <c r="A45" s="32"/>
      <c r="B45" s="32"/>
    </row>
  </sheetData>
  <sheetProtection/>
  <printOptions horizontalCentered="1" verticalCentered="1"/>
  <pageMargins left="0.75" right="0.2" top="0.61" bottom="0.4" header="0.3" footer="0.3"/>
  <pageSetup blackAndWhite="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B2:J22"/>
  <sheetViews>
    <sheetView showGridLines="0" view="pageBreakPreview" zoomScaleSheetLayoutView="100" zoomScalePageLayoutView="0" workbookViewId="0" topLeftCell="A1">
      <selection activeCell="G21" sqref="G21"/>
    </sheetView>
  </sheetViews>
  <sheetFormatPr defaultColWidth="9.00390625" defaultRowHeight="13.5"/>
  <cols>
    <col min="1" max="1" width="6.50390625" style="1" customWidth="1"/>
    <col min="2" max="2" width="13.625" style="1" customWidth="1"/>
    <col min="3" max="4" width="10.625" style="1" customWidth="1"/>
    <col min="5" max="5" width="8.125" style="1" customWidth="1"/>
    <col min="6" max="6" width="3.125" style="1" customWidth="1"/>
    <col min="7" max="9" width="10.625" style="1" customWidth="1"/>
    <col min="10" max="16384" width="9.00390625" style="1" customWidth="1"/>
  </cols>
  <sheetData>
    <row r="2" ht="24" customHeight="1">
      <c r="B2" s="3" t="s">
        <v>199</v>
      </c>
    </row>
    <row r="3" spans="2:9" ht="24" customHeight="1">
      <c r="B3" s="34" t="s">
        <v>160</v>
      </c>
      <c r="C3" s="4"/>
      <c r="D3" s="4"/>
      <c r="E3" s="133" t="s">
        <v>159</v>
      </c>
      <c r="F3" s="133"/>
      <c r="G3" s="133"/>
      <c r="H3" s="133"/>
      <c r="I3" s="133"/>
    </row>
    <row r="4" spans="2:9" ht="21" customHeight="1">
      <c r="B4" s="150" t="s">
        <v>40</v>
      </c>
      <c r="C4" s="160" t="s">
        <v>200</v>
      </c>
      <c r="D4" s="161"/>
      <c r="E4" s="162" t="s">
        <v>169</v>
      </c>
      <c r="F4" s="163"/>
      <c r="G4" s="164"/>
      <c r="H4" s="134" t="s">
        <v>18</v>
      </c>
      <c r="I4" s="138"/>
    </row>
    <row r="5" spans="2:10" ht="21" customHeight="1">
      <c r="B5" s="151"/>
      <c r="C5" s="41" t="s">
        <v>19</v>
      </c>
      <c r="D5" s="45" t="s">
        <v>20</v>
      </c>
      <c r="E5" s="144" t="s">
        <v>19</v>
      </c>
      <c r="F5" s="145"/>
      <c r="G5" s="42" t="s">
        <v>20</v>
      </c>
      <c r="H5" s="41" t="s">
        <v>21</v>
      </c>
      <c r="I5" s="42" t="s">
        <v>22</v>
      </c>
      <c r="J5" s="2" t="s">
        <v>41</v>
      </c>
    </row>
    <row r="6" spans="2:10" ht="21" customHeight="1">
      <c r="B6" s="115" t="s">
        <v>42</v>
      </c>
      <c r="C6" s="117">
        <v>122208</v>
      </c>
      <c r="D6" s="118">
        <f>ROUND(C6/J6,1)</f>
        <v>334.8</v>
      </c>
      <c r="E6" s="153">
        <v>124863</v>
      </c>
      <c r="F6" s="154"/>
      <c r="G6" s="119">
        <v>342.1</v>
      </c>
      <c r="H6" s="120">
        <f>C6-E6</f>
        <v>-2655</v>
      </c>
      <c r="I6" s="119">
        <f>ROUND(C6/E6*100,1)</f>
        <v>97.9</v>
      </c>
      <c r="J6" s="1">
        <v>365</v>
      </c>
    </row>
    <row r="7" spans="2:10" ht="21" customHeight="1">
      <c r="B7" s="116" t="s">
        <v>43</v>
      </c>
      <c r="C7" s="121">
        <v>178274</v>
      </c>
      <c r="D7" s="122">
        <f>ROUND(C7/J7,1)</f>
        <v>730.6</v>
      </c>
      <c r="E7" s="155">
        <v>179907</v>
      </c>
      <c r="F7" s="156"/>
      <c r="G7" s="123">
        <v>737.3</v>
      </c>
      <c r="H7" s="124">
        <f>C7-E7</f>
        <v>-1633</v>
      </c>
      <c r="I7" s="123">
        <f>ROUND(C7/E7*100,1)</f>
        <v>99.1</v>
      </c>
      <c r="J7" s="1">
        <v>244</v>
      </c>
    </row>
    <row r="8" spans="2:9" ht="21" customHeight="1">
      <c r="B8" s="4"/>
      <c r="C8" s="4"/>
      <c r="D8" s="4"/>
      <c r="E8" s="4"/>
      <c r="F8" s="4"/>
      <c r="G8" s="4"/>
      <c r="H8" s="4"/>
      <c r="I8" s="4"/>
    </row>
    <row r="9" spans="2:9" ht="21" customHeight="1">
      <c r="B9" s="34" t="s">
        <v>161</v>
      </c>
      <c r="C9" s="35"/>
      <c r="D9" s="35"/>
      <c r="E9" s="35"/>
      <c r="F9" s="35"/>
      <c r="G9" s="4"/>
      <c r="H9" s="4"/>
      <c r="I9" s="4"/>
    </row>
    <row r="10" spans="2:9" ht="24" customHeight="1">
      <c r="B10" s="157" t="s">
        <v>24</v>
      </c>
      <c r="C10" s="158"/>
      <c r="D10" s="141">
        <v>440</v>
      </c>
      <c r="E10" s="141"/>
      <c r="F10" s="52" t="s">
        <v>25</v>
      </c>
      <c r="G10" s="4"/>
      <c r="H10" s="4"/>
      <c r="I10" s="4"/>
    </row>
    <row r="11" spans="2:9" ht="21" customHeight="1">
      <c r="B11" s="139" t="s">
        <v>26</v>
      </c>
      <c r="C11" s="140"/>
      <c r="D11" s="159">
        <v>389</v>
      </c>
      <c r="E11" s="159"/>
      <c r="F11" s="46" t="s">
        <v>25</v>
      </c>
      <c r="G11" s="4"/>
      <c r="H11" s="4"/>
      <c r="I11" s="4"/>
    </row>
    <row r="12" spans="2:9" ht="21" customHeight="1">
      <c r="B12" s="139" t="s">
        <v>19</v>
      </c>
      <c r="C12" s="140"/>
      <c r="D12" s="142">
        <f>C6</f>
        <v>122208</v>
      </c>
      <c r="E12" s="142"/>
      <c r="F12" s="46" t="s">
        <v>27</v>
      </c>
      <c r="G12" s="4"/>
      <c r="H12" s="4"/>
      <c r="I12" s="4"/>
    </row>
    <row r="13" spans="2:9" ht="21" customHeight="1">
      <c r="B13" s="139" t="s">
        <v>28</v>
      </c>
      <c r="C13" s="140"/>
      <c r="D13" s="143">
        <f>D6</f>
        <v>334.8</v>
      </c>
      <c r="E13" s="143"/>
      <c r="F13" s="46" t="s">
        <v>27</v>
      </c>
      <c r="G13" s="4"/>
      <c r="H13" s="4"/>
      <c r="I13" s="4"/>
    </row>
    <row r="14" spans="2:9" ht="21" customHeight="1">
      <c r="B14" s="139" t="s">
        <v>29</v>
      </c>
      <c r="C14" s="140"/>
      <c r="D14" s="143">
        <f>C6/J6/D10*100</f>
        <v>76.09464508094645</v>
      </c>
      <c r="E14" s="143"/>
      <c r="F14" s="46" t="s">
        <v>153</v>
      </c>
      <c r="G14" s="4"/>
      <c r="H14" s="4"/>
      <c r="I14" s="4"/>
    </row>
    <row r="15" spans="2:9" ht="21" customHeight="1">
      <c r="B15" s="146" t="s">
        <v>168</v>
      </c>
      <c r="C15" s="147"/>
      <c r="D15" s="152">
        <v>86.1</v>
      </c>
      <c r="E15" s="152"/>
      <c r="F15" s="103" t="s">
        <v>153</v>
      </c>
      <c r="G15" s="4"/>
      <c r="H15" s="4"/>
      <c r="I15" s="4"/>
    </row>
    <row r="16" spans="2:9" ht="21" customHeight="1">
      <c r="B16" s="102"/>
      <c r="C16" s="100"/>
      <c r="D16" s="101"/>
      <c r="E16" s="101"/>
      <c r="F16" s="102"/>
      <c r="G16" s="4"/>
      <c r="H16" s="4"/>
      <c r="I16" s="4"/>
    </row>
    <row r="17" spans="2:9" ht="21" customHeight="1">
      <c r="B17" s="37"/>
      <c r="C17" s="4"/>
      <c r="D17" s="4"/>
      <c r="E17" s="37"/>
      <c r="F17" s="4"/>
      <c r="G17" s="4"/>
      <c r="H17" s="4"/>
      <c r="I17" s="4"/>
    </row>
    <row r="18" spans="2:9" ht="21" customHeight="1">
      <c r="B18" s="34" t="s">
        <v>162</v>
      </c>
      <c r="C18" s="4"/>
      <c r="D18" s="4"/>
      <c r="E18" s="4"/>
      <c r="F18" s="4"/>
      <c r="G18" s="133" t="s">
        <v>159</v>
      </c>
      <c r="H18" s="133"/>
      <c r="I18" s="133"/>
    </row>
    <row r="19" spans="2:9" ht="21" customHeight="1">
      <c r="B19" s="150" t="s">
        <v>40</v>
      </c>
      <c r="C19" s="134" t="str">
        <f>C4</f>
        <v>平成30年度</v>
      </c>
      <c r="D19" s="135"/>
      <c r="E19" s="136" t="str">
        <f>E4</f>
        <v>平成29年度</v>
      </c>
      <c r="F19" s="137"/>
      <c r="G19" s="138"/>
      <c r="H19" s="134" t="s">
        <v>18</v>
      </c>
      <c r="I19" s="138"/>
    </row>
    <row r="20" spans="2:9" ht="24" customHeight="1">
      <c r="B20" s="151"/>
      <c r="C20" s="50" t="s">
        <v>44</v>
      </c>
      <c r="D20" s="45" t="s">
        <v>20</v>
      </c>
      <c r="E20" s="144" t="s">
        <v>44</v>
      </c>
      <c r="F20" s="145"/>
      <c r="G20" s="42" t="s">
        <v>20</v>
      </c>
      <c r="H20" s="41" t="s">
        <v>21</v>
      </c>
      <c r="I20" s="42" t="s">
        <v>22</v>
      </c>
    </row>
    <row r="21" spans="2:10" ht="21" customHeight="1">
      <c r="B21" s="47" t="s">
        <v>45</v>
      </c>
      <c r="C21" s="48">
        <v>5163</v>
      </c>
      <c r="D21" s="104">
        <f>ROUND(C21/J22,1)</f>
        <v>21.2</v>
      </c>
      <c r="E21" s="148">
        <v>4456</v>
      </c>
      <c r="F21" s="149"/>
      <c r="G21" s="105">
        <v>18.3</v>
      </c>
      <c r="H21" s="51">
        <f>C21-E21</f>
        <v>707</v>
      </c>
      <c r="I21" s="49">
        <f>ROUND(C21/E21*100,1)</f>
        <v>115.9</v>
      </c>
      <c r="J21" s="2" t="s">
        <v>41</v>
      </c>
    </row>
    <row r="22" spans="2:10" ht="21" customHeight="1">
      <c r="B22" s="4"/>
      <c r="C22" s="4"/>
      <c r="D22" s="4"/>
      <c r="E22" s="133"/>
      <c r="F22" s="133"/>
      <c r="G22" s="133"/>
      <c r="H22" s="133"/>
      <c r="I22" s="133"/>
      <c r="J22" s="1">
        <v>244</v>
      </c>
    </row>
    <row r="23" ht="21" customHeight="1"/>
  </sheetData>
  <sheetProtection/>
  <mergeCells count="28">
    <mergeCell ref="H4:I4"/>
    <mergeCell ref="E6:F6"/>
    <mergeCell ref="E7:F7"/>
    <mergeCell ref="B10:C10"/>
    <mergeCell ref="D11:E11"/>
    <mergeCell ref="B4:B5"/>
    <mergeCell ref="C4:D4"/>
    <mergeCell ref="E4:G4"/>
    <mergeCell ref="E5:F5"/>
    <mergeCell ref="B14:C14"/>
    <mergeCell ref="D14:E14"/>
    <mergeCell ref="E20:F20"/>
    <mergeCell ref="E22:I22"/>
    <mergeCell ref="B15:C15"/>
    <mergeCell ref="E21:F21"/>
    <mergeCell ref="B19:B20"/>
    <mergeCell ref="G18:I18"/>
    <mergeCell ref="D15:E15"/>
    <mergeCell ref="E3:I3"/>
    <mergeCell ref="C19:D19"/>
    <mergeCell ref="E19:G19"/>
    <mergeCell ref="H19:I19"/>
    <mergeCell ref="B11:C11"/>
    <mergeCell ref="B12:C12"/>
    <mergeCell ref="B13:C13"/>
    <mergeCell ref="D10:E10"/>
    <mergeCell ref="D12:E12"/>
    <mergeCell ref="D13:E13"/>
  </mergeCells>
  <printOptions horizontalCentered="1" verticalCentered="1"/>
  <pageMargins left="1.1" right="0.7874015748031497" top="0.7874015748031497" bottom="0.984251968503937" header="0.5118110236220472" footer="0.5118110236220472"/>
  <pageSetup blackAndWhite="1" firstPageNumber="5" useFirstPageNumber="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B2:N31"/>
  <sheetViews>
    <sheetView showGridLines="0" view="pageBreakPreview" zoomScaleSheetLayoutView="100" zoomScalePageLayoutView="0" workbookViewId="0" topLeftCell="A1">
      <selection activeCell="F17" sqref="F17"/>
    </sheetView>
  </sheetViews>
  <sheetFormatPr defaultColWidth="9.00390625" defaultRowHeight="13.5"/>
  <cols>
    <col min="1" max="1" width="3.50390625" style="4" customWidth="1"/>
    <col min="2" max="2" width="0.875" style="4" customWidth="1"/>
    <col min="3" max="3" width="22.625" style="4" customWidth="1"/>
    <col min="4" max="4" width="0.875" style="4" customWidth="1"/>
    <col min="5" max="5" width="13.625" style="4" customWidth="1"/>
    <col min="6" max="6" width="13.625" style="53" customWidth="1"/>
    <col min="7" max="8" width="13.625" style="4" customWidth="1"/>
    <col min="9" max="9" width="4.25390625" style="4" customWidth="1"/>
    <col min="10" max="10" width="4.375" style="4" customWidth="1"/>
    <col min="11" max="11" width="9.50390625" style="54" customWidth="1"/>
    <col min="12" max="12" width="9.25390625" style="4" customWidth="1"/>
    <col min="13" max="14" width="9.125" style="4" customWidth="1"/>
    <col min="15" max="15" width="9.00390625" style="4" customWidth="1"/>
    <col min="16" max="16384" width="9.00390625" style="4" customWidth="1"/>
  </cols>
  <sheetData>
    <row r="1" ht="14.25"/>
    <row r="2" spans="2:10" ht="23.25" customHeight="1">
      <c r="B2" s="165" t="s">
        <v>163</v>
      </c>
      <c r="C2" s="165"/>
      <c r="D2" s="165"/>
      <c r="E2" s="165"/>
      <c r="I2" s="133"/>
      <c r="J2" s="133"/>
    </row>
    <row r="3" spans="2:10" ht="28.5" customHeight="1">
      <c r="B3" s="55"/>
      <c r="C3" s="170" t="s">
        <v>40</v>
      </c>
      <c r="D3" s="56"/>
      <c r="E3" s="172" t="s">
        <v>42</v>
      </c>
      <c r="F3" s="173"/>
      <c r="G3" s="174" t="s">
        <v>43</v>
      </c>
      <c r="H3" s="175"/>
      <c r="I3" s="136" t="s">
        <v>30</v>
      </c>
      <c r="J3" s="138"/>
    </row>
    <row r="4" spans="2:14" ht="28.5" customHeight="1">
      <c r="B4" s="57"/>
      <c r="C4" s="171"/>
      <c r="D4" s="58"/>
      <c r="E4" s="41" t="s">
        <v>19</v>
      </c>
      <c r="F4" s="59" t="s">
        <v>20</v>
      </c>
      <c r="G4" s="38" t="s">
        <v>19</v>
      </c>
      <c r="H4" s="42" t="s">
        <v>20</v>
      </c>
      <c r="I4" s="144"/>
      <c r="J4" s="176"/>
      <c r="K4" s="54" t="s">
        <v>94</v>
      </c>
      <c r="L4" s="4" t="s">
        <v>95</v>
      </c>
      <c r="M4" s="4" t="s">
        <v>154</v>
      </c>
      <c r="N4" s="4" t="s">
        <v>154</v>
      </c>
    </row>
    <row r="5" spans="2:14" ht="28.5" customHeight="1">
      <c r="B5" s="60"/>
      <c r="C5" s="61" t="s">
        <v>170</v>
      </c>
      <c r="D5" s="62"/>
      <c r="E5" s="40">
        <v>0</v>
      </c>
      <c r="F5" s="106">
        <v>0</v>
      </c>
      <c r="G5" s="63">
        <v>12121</v>
      </c>
      <c r="H5" s="126">
        <v>49.7</v>
      </c>
      <c r="I5" s="64"/>
      <c r="J5" s="65">
        <v>0</v>
      </c>
      <c r="K5" s="66">
        <f>E5/$E$29</f>
        <v>0</v>
      </c>
      <c r="L5" s="66">
        <f>G5/$G$29</f>
        <v>49.67622950819672</v>
      </c>
      <c r="M5" s="4">
        <f>ROUND(E5/$E$29,2)</f>
        <v>0</v>
      </c>
      <c r="N5" s="4">
        <f>ROUND(G5/$G$29,2)</f>
        <v>49.68</v>
      </c>
    </row>
    <row r="6" spans="2:14" ht="28.5" customHeight="1">
      <c r="B6" s="67"/>
      <c r="C6" s="68" t="s">
        <v>171</v>
      </c>
      <c r="D6" s="69"/>
      <c r="E6" s="39">
        <v>16418</v>
      </c>
      <c r="F6" s="107">
        <v>45</v>
      </c>
      <c r="G6" s="70">
        <v>14829</v>
      </c>
      <c r="H6" s="110">
        <v>60.8</v>
      </c>
      <c r="I6" s="71"/>
      <c r="J6" s="72">
        <v>7</v>
      </c>
      <c r="K6" s="66">
        <f>E6/$E$29</f>
        <v>44.98082191780822</v>
      </c>
      <c r="L6" s="66">
        <f aca="true" t="shared" si="0" ref="L6:L28">G6/$G$29</f>
        <v>60.77459016393443</v>
      </c>
      <c r="M6" s="4">
        <f aca="true" t="shared" si="1" ref="M6:M28">ROUND(E6/$E$29,2)</f>
        <v>44.98</v>
      </c>
      <c r="N6" s="4">
        <f aca="true" t="shared" si="2" ref="N6:N28">ROUND(G6/$G$29,2)</f>
        <v>60.77</v>
      </c>
    </row>
    <row r="7" spans="2:14" ht="28.5" customHeight="1">
      <c r="B7" s="67"/>
      <c r="C7" s="68" t="s">
        <v>172</v>
      </c>
      <c r="D7" s="69"/>
      <c r="E7" s="39">
        <v>8275</v>
      </c>
      <c r="F7" s="107">
        <v>22.7</v>
      </c>
      <c r="G7" s="70">
        <v>8942</v>
      </c>
      <c r="H7" s="110">
        <v>36.6</v>
      </c>
      <c r="I7" s="71"/>
      <c r="J7" s="72">
        <v>3</v>
      </c>
      <c r="K7" s="66">
        <f aca="true" t="shared" si="3" ref="K7:K28">E7/$E$29</f>
        <v>22.671232876712327</v>
      </c>
      <c r="L7" s="66">
        <f t="shared" si="0"/>
        <v>36.64754098360656</v>
      </c>
      <c r="M7" s="4">
        <f t="shared" si="1"/>
        <v>22.67</v>
      </c>
      <c r="N7" s="4">
        <f t="shared" si="2"/>
        <v>36.65</v>
      </c>
    </row>
    <row r="8" spans="2:14" ht="28.5" customHeight="1">
      <c r="B8" s="67"/>
      <c r="C8" s="68" t="s">
        <v>173</v>
      </c>
      <c r="D8" s="69"/>
      <c r="E8" s="39">
        <v>13875</v>
      </c>
      <c r="F8" s="107">
        <v>38</v>
      </c>
      <c r="G8" s="70">
        <v>11068</v>
      </c>
      <c r="H8" s="110">
        <v>45.4</v>
      </c>
      <c r="I8" s="71"/>
      <c r="J8" s="72">
        <v>4</v>
      </c>
      <c r="K8" s="66">
        <f t="shared" si="3"/>
        <v>38.013698630136986</v>
      </c>
      <c r="L8" s="66">
        <f t="shared" si="0"/>
        <v>45.36065573770492</v>
      </c>
      <c r="M8" s="4">
        <f t="shared" si="1"/>
        <v>38.01</v>
      </c>
      <c r="N8" s="4">
        <f t="shared" si="2"/>
        <v>45.36</v>
      </c>
    </row>
    <row r="9" spans="2:14" ht="28.5" customHeight="1">
      <c r="B9" s="67"/>
      <c r="C9" s="68" t="s">
        <v>174</v>
      </c>
      <c r="D9" s="69"/>
      <c r="E9" s="39">
        <v>11281</v>
      </c>
      <c r="F9" s="107">
        <v>30.9</v>
      </c>
      <c r="G9" s="70">
        <v>7119</v>
      </c>
      <c r="H9" s="110">
        <v>29.2</v>
      </c>
      <c r="I9" s="71"/>
      <c r="J9" s="72">
        <v>3</v>
      </c>
      <c r="K9" s="66">
        <f t="shared" si="3"/>
        <v>30.90684931506849</v>
      </c>
      <c r="L9" s="66">
        <f t="shared" si="0"/>
        <v>29.17622950819672</v>
      </c>
      <c r="M9" s="4">
        <f t="shared" si="1"/>
        <v>30.91</v>
      </c>
      <c r="N9" s="4">
        <f t="shared" si="2"/>
        <v>29.18</v>
      </c>
    </row>
    <row r="10" spans="2:14" ht="28.5" customHeight="1">
      <c r="B10" s="67"/>
      <c r="C10" s="68" t="s">
        <v>175</v>
      </c>
      <c r="D10" s="69"/>
      <c r="E10" s="39">
        <v>8349</v>
      </c>
      <c r="F10" s="107">
        <v>22.9</v>
      </c>
      <c r="G10" s="70">
        <v>10468</v>
      </c>
      <c r="H10" s="110">
        <v>42.9</v>
      </c>
      <c r="I10" s="71"/>
      <c r="J10" s="72">
        <v>2</v>
      </c>
      <c r="K10" s="66">
        <f t="shared" si="3"/>
        <v>22.873972602739727</v>
      </c>
      <c r="L10" s="66">
        <f t="shared" si="0"/>
        <v>42.90163934426229</v>
      </c>
      <c r="M10" s="4">
        <f t="shared" si="1"/>
        <v>22.87</v>
      </c>
      <c r="N10" s="4">
        <f t="shared" si="2"/>
        <v>42.9</v>
      </c>
    </row>
    <row r="11" spans="2:14" ht="28.5" customHeight="1">
      <c r="B11" s="67"/>
      <c r="C11" s="68" t="s">
        <v>176</v>
      </c>
      <c r="D11" s="69"/>
      <c r="E11" s="39">
        <v>6589</v>
      </c>
      <c r="F11" s="107">
        <v>18</v>
      </c>
      <c r="G11" s="70">
        <v>4334</v>
      </c>
      <c r="H11" s="110">
        <v>17.8</v>
      </c>
      <c r="I11" s="71"/>
      <c r="J11" s="72">
        <v>3</v>
      </c>
      <c r="K11" s="66">
        <f t="shared" si="3"/>
        <v>18.052054794520547</v>
      </c>
      <c r="L11" s="66">
        <f t="shared" si="0"/>
        <v>17.762295081967213</v>
      </c>
      <c r="M11" s="4">
        <f t="shared" si="1"/>
        <v>18.05</v>
      </c>
      <c r="N11" s="4">
        <f t="shared" si="2"/>
        <v>17.76</v>
      </c>
    </row>
    <row r="12" spans="2:14" ht="28.5" customHeight="1">
      <c r="B12" s="67"/>
      <c r="C12" s="68" t="s">
        <v>177</v>
      </c>
      <c r="D12" s="69"/>
      <c r="E12" s="39">
        <v>3131</v>
      </c>
      <c r="F12" s="107">
        <v>8.6</v>
      </c>
      <c r="G12" s="70">
        <v>12215</v>
      </c>
      <c r="H12" s="110">
        <v>50.1</v>
      </c>
      <c r="I12" s="71"/>
      <c r="J12" s="72">
        <v>3</v>
      </c>
      <c r="K12" s="66">
        <f t="shared" si="3"/>
        <v>8.578082191780823</v>
      </c>
      <c r="L12" s="66">
        <f t="shared" si="0"/>
        <v>50.06147540983606</v>
      </c>
      <c r="M12" s="4">
        <f t="shared" si="1"/>
        <v>8.58</v>
      </c>
      <c r="N12" s="4">
        <f t="shared" si="2"/>
        <v>50.06</v>
      </c>
    </row>
    <row r="13" spans="2:14" ht="28.5" customHeight="1">
      <c r="B13" s="67"/>
      <c r="C13" s="68" t="s">
        <v>178</v>
      </c>
      <c r="D13" s="69"/>
      <c r="E13" s="39">
        <v>11003</v>
      </c>
      <c r="F13" s="107">
        <v>30.1</v>
      </c>
      <c r="G13" s="70">
        <v>11074</v>
      </c>
      <c r="H13" s="110">
        <v>45.4</v>
      </c>
      <c r="I13" s="71"/>
      <c r="J13" s="72">
        <v>9</v>
      </c>
      <c r="K13" s="66">
        <f t="shared" si="3"/>
        <v>30.145205479452056</v>
      </c>
      <c r="L13" s="66">
        <f t="shared" si="0"/>
        <v>45.385245901639344</v>
      </c>
      <c r="M13" s="4">
        <f t="shared" si="1"/>
        <v>30.15</v>
      </c>
      <c r="N13" s="4">
        <f t="shared" si="2"/>
        <v>45.39</v>
      </c>
    </row>
    <row r="14" spans="2:14" ht="28.5" customHeight="1">
      <c r="B14" s="67"/>
      <c r="C14" s="68" t="s">
        <v>179</v>
      </c>
      <c r="D14" s="69"/>
      <c r="E14" s="39">
        <v>10427</v>
      </c>
      <c r="F14" s="107">
        <v>28.6</v>
      </c>
      <c r="G14" s="70">
        <v>12427</v>
      </c>
      <c r="H14" s="110">
        <v>50.9</v>
      </c>
      <c r="I14" s="71"/>
      <c r="J14" s="72">
        <v>4</v>
      </c>
      <c r="K14" s="66">
        <f t="shared" si="3"/>
        <v>28.567123287671233</v>
      </c>
      <c r="L14" s="66">
        <f t="shared" si="0"/>
        <v>50.93032786885246</v>
      </c>
      <c r="M14" s="4">
        <f t="shared" si="1"/>
        <v>28.57</v>
      </c>
      <c r="N14" s="4">
        <f t="shared" si="2"/>
        <v>50.93</v>
      </c>
    </row>
    <row r="15" spans="2:14" ht="28.5" customHeight="1">
      <c r="B15" s="67"/>
      <c r="C15" s="68" t="s">
        <v>180</v>
      </c>
      <c r="D15" s="69"/>
      <c r="E15" s="39">
        <v>5662</v>
      </c>
      <c r="F15" s="107">
        <v>15.5</v>
      </c>
      <c r="G15" s="70">
        <v>7261</v>
      </c>
      <c r="H15" s="110">
        <v>29.8</v>
      </c>
      <c r="I15" s="71"/>
      <c r="J15" s="72">
        <v>2</v>
      </c>
      <c r="K15" s="66">
        <f t="shared" si="3"/>
        <v>15.512328767123288</v>
      </c>
      <c r="L15" s="66">
        <f t="shared" si="0"/>
        <v>29.758196721311474</v>
      </c>
      <c r="M15" s="4">
        <f t="shared" si="1"/>
        <v>15.51</v>
      </c>
      <c r="N15" s="4">
        <f t="shared" si="2"/>
        <v>29.76</v>
      </c>
    </row>
    <row r="16" spans="2:14" ht="28.5" customHeight="1">
      <c r="B16" s="67"/>
      <c r="C16" s="68" t="s">
        <v>181</v>
      </c>
      <c r="D16" s="69"/>
      <c r="E16" s="39">
        <v>1294</v>
      </c>
      <c r="F16" s="107">
        <v>3.5</v>
      </c>
      <c r="G16" s="70">
        <v>5022</v>
      </c>
      <c r="H16" s="110">
        <v>20.5</v>
      </c>
      <c r="I16" s="71"/>
      <c r="J16" s="72">
        <v>2</v>
      </c>
      <c r="K16" s="66">
        <f t="shared" si="3"/>
        <v>3.5452054794520547</v>
      </c>
      <c r="L16" s="66">
        <f t="shared" si="0"/>
        <v>20.581967213114755</v>
      </c>
      <c r="M16" s="4">
        <f t="shared" si="1"/>
        <v>3.55</v>
      </c>
      <c r="N16" s="4">
        <f t="shared" si="2"/>
        <v>20.58</v>
      </c>
    </row>
    <row r="17" spans="2:14" ht="28.5" customHeight="1">
      <c r="B17" s="67"/>
      <c r="C17" s="68" t="s">
        <v>182</v>
      </c>
      <c r="D17" s="69"/>
      <c r="E17" s="39">
        <v>1115</v>
      </c>
      <c r="F17" s="107">
        <v>3.1</v>
      </c>
      <c r="G17" s="70">
        <v>12139</v>
      </c>
      <c r="H17" s="110">
        <v>49.7</v>
      </c>
      <c r="I17" s="71"/>
      <c r="J17" s="72">
        <v>3</v>
      </c>
      <c r="K17" s="66">
        <f t="shared" si="3"/>
        <v>3.0547945205479454</v>
      </c>
      <c r="L17" s="66">
        <f t="shared" si="0"/>
        <v>49.75</v>
      </c>
      <c r="M17" s="4">
        <f t="shared" si="1"/>
        <v>3.05</v>
      </c>
      <c r="N17" s="4">
        <f t="shared" si="2"/>
        <v>49.75</v>
      </c>
    </row>
    <row r="18" spans="2:14" ht="28.5" customHeight="1">
      <c r="B18" s="67"/>
      <c r="C18" s="68" t="s">
        <v>183</v>
      </c>
      <c r="D18" s="69"/>
      <c r="E18" s="39">
        <v>1709</v>
      </c>
      <c r="F18" s="107">
        <v>4.7</v>
      </c>
      <c r="G18" s="70">
        <v>7137</v>
      </c>
      <c r="H18" s="110">
        <v>29.2</v>
      </c>
      <c r="I18" s="71"/>
      <c r="J18" s="72">
        <v>1</v>
      </c>
      <c r="K18" s="66">
        <f t="shared" si="3"/>
        <v>4.682191780821918</v>
      </c>
      <c r="L18" s="66">
        <f t="shared" si="0"/>
        <v>29.25</v>
      </c>
      <c r="M18" s="4">
        <f t="shared" si="1"/>
        <v>4.68</v>
      </c>
      <c r="N18" s="4">
        <f t="shared" si="2"/>
        <v>29.25</v>
      </c>
    </row>
    <row r="19" spans="2:14" ht="28.5" customHeight="1">
      <c r="B19" s="67"/>
      <c r="C19" s="68" t="s">
        <v>184</v>
      </c>
      <c r="D19" s="69"/>
      <c r="E19" s="39">
        <v>2949</v>
      </c>
      <c r="F19" s="107">
        <v>8.1</v>
      </c>
      <c r="G19" s="70">
        <v>9907</v>
      </c>
      <c r="H19" s="110">
        <v>40.6</v>
      </c>
      <c r="I19" s="71"/>
      <c r="J19" s="72">
        <v>3</v>
      </c>
      <c r="K19" s="66">
        <f t="shared" si="3"/>
        <v>8.07945205479452</v>
      </c>
      <c r="L19" s="66">
        <f t="shared" si="0"/>
        <v>40.60245901639344</v>
      </c>
      <c r="M19" s="4">
        <f t="shared" si="1"/>
        <v>8.08</v>
      </c>
      <c r="N19" s="4">
        <f t="shared" si="2"/>
        <v>40.6</v>
      </c>
    </row>
    <row r="20" spans="2:14" ht="28.5" customHeight="1">
      <c r="B20" s="67"/>
      <c r="C20" s="68" t="s">
        <v>185</v>
      </c>
      <c r="D20" s="69"/>
      <c r="E20" s="39">
        <v>501</v>
      </c>
      <c r="F20" s="107">
        <v>1.4</v>
      </c>
      <c r="G20" s="70">
        <v>8269</v>
      </c>
      <c r="H20" s="110">
        <v>33.9</v>
      </c>
      <c r="I20" s="71"/>
      <c r="J20" s="73">
        <v>1</v>
      </c>
      <c r="K20" s="66">
        <f t="shared" si="3"/>
        <v>1.3726027397260274</v>
      </c>
      <c r="L20" s="66">
        <f t="shared" si="0"/>
        <v>33.88934426229508</v>
      </c>
      <c r="M20" s="4">
        <f t="shared" si="1"/>
        <v>1.37</v>
      </c>
      <c r="N20" s="4">
        <f t="shared" si="2"/>
        <v>33.89</v>
      </c>
    </row>
    <row r="21" spans="2:14" ht="28.5" customHeight="1">
      <c r="B21" s="67"/>
      <c r="C21" s="89" t="s">
        <v>186</v>
      </c>
      <c r="D21" s="74"/>
      <c r="E21" s="39">
        <v>1148</v>
      </c>
      <c r="F21" s="107">
        <v>3.1</v>
      </c>
      <c r="G21" s="70">
        <v>14442</v>
      </c>
      <c r="H21" s="110">
        <v>59.2</v>
      </c>
      <c r="I21" s="71"/>
      <c r="J21" s="72">
        <v>2</v>
      </c>
      <c r="K21" s="66">
        <f>E21/$E$29</f>
        <v>3.1452054794520548</v>
      </c>
      <c r="L21" s="66">
        <f t="shared" si="0"/>
        <v>59.18852459016394</v>
      </c>
      <c r="M21" s="4">
        <f t="shared" si="1"/>
        <v>3.15</v>
      </c>
      <c r="N21" s="4">
        <f t="shared" si="2"/>
        <v>59.19</v>
      </c>
    </row>
    <row r="22" spans="2:14" ht="28.5" customHeight="1">
      <c r="B22" s="67"/>
      <c r="C22" s="68" t="s">
        <v>187</v>
      </c>
      <c r="D22" s="69"/>
      <c r="E22" s="39">
        <v>0</v>
      </c>
      <c r="F22" s="107">
        <v>0</v>
      </c>
      <c r="G22" s="70">
        <v>2232</v>
      </c>
      <c r="H22" s="110">
        <v>9.1</v>
      </c>
      <c r="I22" s="71"/>
      <c r="J22" s="72">
        <v>3</v>
      </c>
      <c r="K22" s="66">
        <f>E22/$E$29</f>
        <v>0</v>
      </c>
      <c r="L22" s="66">
        <f>G22/$G$29</f>
        <v>9.147540983606557</v>
      </c>
      <c r="M22" s="4">
        <f t="shared" si="1"/>
        <v>0</v>
      </c>
      <c r="N22" s="4">
        <f t="shared" si="2"/>
        <v>9.15</v>
      </c>
    </row>
    <row r="23" spans="2:14" ht="28.5" customHeight="1">
      <c r="B23" s="67"/>
      <c r="C23" s="68" t="s">
        <v>188</v>
      </c>
      <c r="D23" s="69"/>
      <c r="E23" s="39">
        <v>0</v>
      </c>
      <c r="F23" s="107">
        <v>0</v>
      </c>
      <c r="G23" s="70">
        <v>0</v>
      </c>
      <c r="H23" s="110">
        <v>0</v>
      </c>
      <c r="I23" s="71"/>
      <c r="J23" s="72">
        <v>0</v>
      </c>
      <c r="K23" s="66">
        <f>E23/$E$29</f>
        <v>0</v>
      </c>
      <c r="L23" s="66">
        <f>G23/$G$29</f>
        <v>0</v>
      </c>
      <c r="M23" s="4">
        <f>ROUND(E23/$E$29,2)</f>
        <v>0</v>
      </c>
      <c r="N23" s="4">
        <f>ROUND(G23/$G$29,2)</f>
        <v>0</v>
      </c>
    </row>
    <row r="24" spans="2:14" ht="28.5" customHeight="1">
      <c r="B24" s="67"/>
      <c r="C24" s="68" t="s">
        <v>189</v>
      </c>
      <c r="D24" s="69"/>
      <c r="E24" s="39">
        <v>4305</v>
      </c>
      <c r="F24" s="107">
        <v>11.8</v>
      </c>
      <c r="G24" s="70">
        <v>125</v>
      </c>
      <c r="H24" s="110">
        <v>0.5</v>
      </c>
      <c r="I24" s="71"/>
      <c r="J24" s="72">
        <v>1</v>
      </c>
      <c r="K24" s="66">
        <f>E24/$E$29</f>
        <v>11.794520547945206</v>
      </c>
      <c r="L24" s="66">
        <f>G24/$G$29</f>
        <v>0.5122950819672131</v>
      </c>
      <c r="M24" s="4">
        <f>ROUND(E24/$E$29,2)</f>
        <v>11.79</v>
      </c>
      <c r="N24" s="4">
        <f>ROUND(G24/$G$29,2)</f>
        <v>0.51</v>
      </c>
    </row>
    <row r="25" spans="2:14" ht="28.5" customHeight="1">
      <c r="B25" s="67"/>
      <c r="C25" s="68" t="s">
        <v>190</v>
      </c>
      <c r="D25" s="69"/>
      <c r="E25" s="39">
        <v>773</v>
      </c>
      <c r="F25" s="107">
        <v>2.1</v>
      </c>
      <c r="G25" s="70">
        <v>7143</v>
      </c>
      <c r="H25" s="110">
        <v>29.3</v>
      </c>
      <c r="I25" s="71"/>
      <c r="J25" s="72">
        <v>2</v>
      </c>
      <c r="K25" s="66">
        <f>E25/$E$29</f>
        <v>2.117808219178082</v>
      </c>
      <c r="L25" s="66">
        <f>G25/$G$29</f>
        <v>29.274590163934427</v>
      </c>
      <c r="M25" s="4">
        <f>ROUND(E25/$E$29,2)</f>
        <v>2.12</v>
      </c>
      <c r="N25" s="4">
        <f>ROUND(G25/$G$29,2)</f>
        <v>29.27</v>
      </c>
    </row>
    <row r="26" spans="2:14" ht="28.5" customHeight="1">
      <c r="B26" s="67"/>
      <c r="C26" s="89" t="s">
        <v>191</v>
      </c>
      <c r="D26" s="69"/>
      <c r="E26" s="39">
        <v>13404</v>
      </c>
      <c r="F26" s="107">
        <v>36.7</v>
      </c>
      <c r="G26" s="70">
        <v>0</v>
      </c>
      <c r="H26" s="110">
        <v>0</v>
      </c>
      <c r="I26" s="71"/>
      <c r="J26" s="72">
        <v>1</v>
      </c>
      <c r="K26" s="66">
        <f t="shared" si="3"/>
        <v>36.723287671232875</v>
      </c>
      <c r="L26" s="66">
        <f>G26/$G$29</f>
        <v>0</v>
      </c>
      <c r="M26" s="4">
        <f t="shared" si="1"/>
        <v>36.72</v>
      </c>
      <c r="N26" s="4">
        <f t="shared" si="2"/>
        <v>0</v>
      </c>
    </row>
    <row r="27" spans="2:14" ht="28.5" customHeight="1">
      <c r="B27" s="75"/>
      <c r="C27" s="76" t="s">
        <v>192</v>
      </c>
      <c r="D27" s="77"/>
      <c r="E27" s="43">
        <v>0</v>
      </c>
      <c r="F27" s="108">
        <v>0</v>
      </c>
      <c r="G27" s="78">
        <v>0</v>
      </c>
      <c r="H27" s="111">
        <v>0</v>
      </c>
      <c r="I27" s="79"/>
      <c r="J27" s="80">
        <v>1</v>
      </c>
      <c r="K27" s="66">
        <f t="shared" si="3"/>
        <v>0</v>
      </c>
      <c r="L27" s="66">
        <f t="shared" si="0"/>
        <v>0</v>
      </c>
      <c r="M27" s="4">
        <f t="shared" si="1"/>
        <v>0</v>
      </c>
      <c r="N27" s="4">
        <f t="shared" si="2"/>
        <v>0</v>
      </c>
    </row>
    <row r="28" spans="2:14" ht="28.5" customHeight="1">
      <c r="B28" s="81"/>
      <c r="C28" s="82" t="s">
        <v>23</v>
      </c>
      <c r="D28" s="83"/>
      <c r="E28" s="44">
        <f>SUM(E5:E27)</f>
        <v>122208</v>
      </c>
      <c r="F28" s="109">
        <f>SUM(F5:F27)</f>
        <v>334.8</v>
      </c>
      <c r="G28" s="84">
        <f>SUM(G5:G27)</f>
        <v>178274</v>
      </c>
      <c r="H28" s="112">
        <f>SUM(H5:H27)</f>
        <v>730.6</v>
      </c>
      <c r="I28" s="36"/>
      <c r="J28" s="85">
        <f>SUM(J5:J27)</f>
        <v>60</v>
      </c>
      <c r="K28" s="54">
        <f t="shared" si="3"/>
        <v>334.8164383561644</v>
      </c>
      <c r="L28" s="4">
        <f t="shared" si="0"/>
        <v>730.6311475409836</v>
      </c>
      <c r="M28" s="4">
        <f t="shared" si="1"/>
        <v>334.82</v>
      </c>
      <c r="N28" s="4">
        <f t="shared" si="2"/>
        <v>730.63</v>
      </c>
    </row>
    <row r="29" spans="2:10" ht="28.5" customHeight="1">
      <c r="B29" s="57"/>
      <c r="C29" s="86" t="s">
        <v>31</v>
      </c>
      <c r="D29" s="87"/>
      <c r="E29" s="166">
        <v>365</v>
      </c>
      <c r="F29" s="167"/>
      <c r="G29" s="168">
        <v>244</v>
      </c>
      <c r="H29" s="169"/>
      <c r="I29" s="57"/>
      <c r="J29" s="88"/>
    </row>
    <row r="30" ht="15" customHeight="1">
      <c r="C30" s="113" t="s">
        <v>201</v>
      </c>
    </row>
    <row r="31" ht="15" customHeight="1">
      <c r="C31" s="114" t="s">
        <v>193</v>
      </c>
    </row>
  </sheetData>
  <sheetProtection/>
  <mergeCells count="8">
    <mergeCell ref="B2:E2"/>
    <mergeCell ref="E29:F29"/>
    <mergeCell ref="G29:H29"/>
    <mergeCell ref="I2:J2"/>
    <mergeCell ref="C3:C4"/>
    <mergeCell ref="E3:F3"/>
    <mergeCell ref="G3:H3"/>
    <mergeCell ref="I3:J4"/>
  </mergeCells>
  <printOptions horizontalCentered="1" verticalCentered="1"/>
  <pageMargins left="0.89" right="0.5" top="0.7874015748031497" bottom="0.984251968503937" header="0.5118110236220472" footer="0.5118110236220472"/>
  <pageSetup blackAndWhite="1" firstPageNumber="5" useFirstPageNumber="1" horizontalDpi="300" verticalDpi="300" orientation="portrait" paperSize="9" scale="90"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2915 高洲 和哉</cp:lastModifiedBy>
  <dcterms:modified xsi:type="dcterms:W3CDTF">2020-03-23T04:25:14Z</dcterms:modified>
  <cp:category/>
  <cp:version/>
  <cp:contentType/>
  <cp:contentStatus/>
</cp:coreProperties>
</file>