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715" tabRatio="596" activeTab="0"/>
  </bookViews>
  <sheets>
    <sheet name="収益(上水)" sheetId="1" r:id="rId1"/>
    <sheet name="資本(上水)" sheetId="2" r:id="rId2"/>
    <sheet name="3　業務(上水)" sheetId="3" r:id="rId3"/>
    <sheet name="収益 (下水)" sheetId="4" r:id="rId4"/>
    <sheet name="資本 (下水)" sheetId="5" r:id="rId5"/>
    <sheet name="3　業務 (下水)" sheetId="6" r:id="rId6"/>
  </sheets>
  <definedNames>
    <definedName name="_xlnm.Print_Area" localSheetId="5">'3　業務 (下水)'!$A$1:$AO$62</definedName>
    <definedName name="_xlnm.Print_Area" localSheetId="2">'3　業務(上水)'!$A$1:$AP$54</definedName>
    <definedName name="_xlnm.Print_Area" localSheetId="3">'収益 (下水)'!$A$1:$N$40</definedName>
  </definedNames>
  <calcPr calcMode="manual" fullCalcOnLoad="1"/>
</workbook>
</file>

<file path=xl/sharedStrings.xml><?xml version="1.0" encoding="utf-8"?>
<sst xmlns="http://schemas.openxmlformats.org/spreadsheetml/2006/main" count="440" uniqueCount="177">
  <si>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</si>
  <si>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</si>
  <si>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</si>
  <si>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</si>
  <si>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</si>
  <si>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</si>
  <si>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</si>
  <si>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給水収益</t>
  </si>
  <si>
    <t>その他の営業収益</t>
  </si>
  <si>
    <t>原水及び浄水費</t>
  </si>
  <si>
    <t>配水及び給水費</t>
  </si>
  <si>
    <t>業務費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</si>
  <si>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</si>
  <si>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</si>
  <si>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</si>
  <si>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</si>
  <si>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</si>
  <si>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</si>
  <si>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</si>
  <si>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受取利息及び配当金</t>
  </si>
  <si>
    <t>支払利息及び企業債取扱諸費</t>
  </si>
  <si>
    <t>過年度損益修正損</t>
  </si>
  <si>
    <t>他会計補助金</t>
  </si>
  <si>
    <t>消費税還付金</t>
  </si>
  <si>
    <t>（収益的支出）</t>
  </si>
  <si>
    <t>予備費</t>
  </si>
  <si>
    <t>消費税</t>
  </si>
  <si>
    <t>企業債</t>
  </si>
  <si>
    <t>工事負担金</t>
  </si>
  <si>
    <t>分担金</t>
  </si>
  <si>
    <t>固定資産売却代金</t>
  </si>
  <si>
    <t>国庫補助金</t>
  </si>
  <si>
    <t>出資金</t>
  </si>
  <si>
    <t>（資本的支出）</t>
  </si>
  <si>
    <t>建設改良費</t>
  </si>
  <si>
    <t>建設費</t>
  </si>
  <si>
    <t>企業債償還金</t>
  </si>
  <si>
    <t>計（Ａ）</t>
  </si>
  <si>
    <t>（収益的収入）</t>
  </si>
  <si>
    <t>計（Ｂ）</t>
  </si>
  <si>
    <t>予算額に対する収入過不足額（Ｂ）－（Ａ）</t>
  </si>
  <si>
    <t>収入割合（Ｂ／Ａ）（％）</t>
  </si>
  <si>
    <t>予　　　算　　　額</t>
  </si>
  <si>
    <t>収　　入　　済　　額</t>
  </si>
  <si>
    <t>（資本的収入）</t>
  </si>
  <si>
    <t>固定資産購入費</t>
  </si>
  <si>
    <t>過年度返還金</t>
  </si>
  <si>
    <t>種別</t>
  </si>
  <si>
    <t>集合用外</t>
  </si>
  <si>
    <t>計</t>
  </si>
  <si>
    <t>第１款</t>
  </si>
  <si>
    <t>第１項</t>
  </si>
  <si>
    <t>第２項</t>
  </si>
  <si>
    <t>第３項</t>
  </si>
  <si>
    <t>営業外収益</t>
  </si>
  <si>
    <t>水道事業収益</t>
  </si>
  <si>
    <t>水道事業費用</t>
  </si>
  <si>
    <t>第４項</t>
  </si>
  <si>
    <t>（資本的収入及び支出）</t>
  </si>
  <si>
    <t>（収益的収入及び支出）</t>
  </si>
  <si>
    <t>収　　　入</t>
  </si>
  <si>
    <t>支　　　出</t>
  </si>
  <si>
    <t>資本的収入</t>
  </si>
  <si>
    <t>第５項</t>
  </si>
  <si>
    <t>第７項</t>
  </si>
  <si>
    <t>出資金</t>
  </si>
  <si>
    <t>資本的支出</t>
  </si>
  <si>
    <t>企業債償還金</t>
  </si>
  <si>
    <t>戸</t>
  </si>
  <si>
    <t>千円</t>
  </si>
  <si>
    <t>下水道使用料</t>
  </si>
  <si>
    <t>雨水処理負担金</t>
  </si>
  <si>
    <t>下水道事業収益</t>
  </si>
  <si>
    <t>支出割合（Ｂ／Ａ）（％）</t>
  </si>
  <si>
    <t>管渠費</t>
  </si>
  <si>
    <t>下水道事業費用</t>
  </si>
  <si>
    <t>他会計補助金</t>
  </si>
  <si>
    <t>県補助金</t>
  </si>
  <si>
    <t>長期借入金</t>
  </si>
  <si>
    <t>拡張費</t>
  </si>
  <si>
    <t>比較増減</t>
  </si>
  <si>
    <t>一般用</t>
  </si>
  <si>
    <t>湯屋用</t>
  </si>
  <si>
    <t>集合用</t>
  </si>
  <si>
    <t>一時用</t>
  </si>
  <si>
    <t>小計</t>
  </si>
  <si>
    <t>水道汚水</t>
  </si>
  <si>
    <t>種　別</t>
  </si>
  <si>
    <t>井戸汚水</t>
  </si>
  <si>
    <t>合　計</t>
  </si>
  <si>
    <t>下水道事業収益</t>
  </si>
  <si>
    <t>下水道事業費用</t>
  </si>
  <si>
    <t>工場用</t>
  </si>
  <si>
    <t>業務用</t>
  </si>
  <si>
    <t>家庭用</t>
  </si>
  <si>
    <t>執　　行　　済　　額</t>
  </si>
  <si>
    <t>科目</t>
  </si>
  <si>
    <t>受取利息及び配当金</t>
  </si>
  <si>
    <t>他会計補助金</t>
  </si>
  <si>
    <t>消費税還付金</t>
  </si>
  <si>
    <t>雑収益</t>
  </si>
  <si>
    <t>過年度損益修正益</t>
  </si>
  <si>
    <t>水道事業収益</t>
  </si>
  <si>
    <t>水道事業費用</t>
  </si>
  <si>
    <t>資本的収入</t>
  </si>
  <si>
    <t>資本的支出</t>
  </si>
  <si>
    <t>予算額に対する収入過不足額
（Ｂ）－（Ａ）</t>
  </si>
  <si>
    <t>㎥</t>
  </si>
  <si>
    <t>㎥</t>
  </si>
  <si>
    <t>戸数</t>
  </si>
  <si>
    <t>㎥</t>
  </si>
  <si>
    <t>％</t>
  </si>
  <si>
    <t>20φ</t>
  </si>
  <si>
    <t>25φ</t>
  </si>
  <si>
    <t>40φ</t>
  </si>
  <si>
    <t>50φ</t>
  </si>
  <si>
    <t>75φ</t>
  </si>
  <si>
    <t>100φ</t>
  </si>
  <si>
    <t>４月～　９月</t>
  </si>
  <si>
    <t>合計</t>
  </si>
  <si>
    <t>口径</t>
  </si>
  <si>
    <r>
      <t>有収率（ B/A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）</t>
    </r>
  </si>
  <si>
    <t>配水量（ A ）</t>
  </si>
  <si>
    <t>有収水量（ B ）</t>
  </si>
  <si>
    <t>ポンプ場及び処理場費</t>
  </si>
  <si>
    <t>予算額に対する支出残高
（Ａ）－（Ｂ）</t>
  </si>
  <si>
    <t>長期前受金戻入</t>
  </si>
  <si>
    <t>その他特別損失</t>
  </si>
  <si>
    <t>地方公営企業法第26条の規定による繰越額</t>
  </si>
  <si>
    <r>
      <t>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φ</t>
    </r>
  </si>
  <si>
    <t>第６項</t>
  </si>
  <si>
    <t>10月～　３月</t>
  </si>
  <si>
    <t>第８項</t>
  </si>
  <si>
    <t>負担金</t>
  </si>
  <si>
    <t>第９項</t>
  </si>
  <si>
    <t>流域下水道費</t>
  </si>
  <si>
    <t>受益者負担金</t>
  </si>
  <si>
    <t>固定資産購入費</t>
  </si>
  <si>
    <t>流域下水道建設負担金</t>
  </si>
  <si>
    <t>　　　　　下水管改築工事</t>
  </si>
  <si>
    <t>（２）　上水道事業の部</t>
  </si>
  <si>
    <t>　　（ア）　収益的収入及び支出</t>
  </si>
  <si>
    <t>　　（イ）　資本的収入及び支出</t>
  </si>
  <si>
    <t>　　イ　業務量</t>
  </si>
  <si>
    <t>　　（イ）　事業方針</t>
  </si>
  <si>
    <r>
      <t>　　　　　</t>
    </r>
    <r>
      <rPr>
        <sz val="11"/>
        <rFont val="ＭＳ 明朝"/>
        <family val="1"/>
      </rPr>
      <t>a　給水戸数</t>
    </r>
  </si>
  <si>
    <t>　　　　　b　年間総給水量</t>
  </si>
  <si>
    <t>　　　　　c　１日平均給水量</t>
  </si>
  <si>
    <t>　　　　　d　主要な建設改良事業</t>
  </si>
  <si>
    <t>　 　　　　　配水管改良工事</t>
  </si>
  <si>
    <r>
      <t xml:space="preserve">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　　　配水設備更新工事</t>
    </r>
  </si>
  <si>
    <t>（３）　下水道事業の部</t>
  </si>
  <si>
    <t>　 イ　業務量</t>
  </si>
  <si>
    <t>　　（ア）　処理区域内排水戸数</t>
  </si>
  <si>
    <t>　　（ア）　予算の概要</t>
  </si>
  <si>
    <t>　　　　　a　排水戸数</t>
  </si>
  <si>
    <t>　　　　 　　下水管渠工事</t>
  </si>
  <si>
    <t>　　　　 　　流域下水道建設負担金</t>
  </si>
  <si>
    <t>　　　　　b　年間汚水処理水量</t>
  </si>
  <si>
    <t>　　　　　c　１日平均汚水処理水量</t>
  </si>
  <si>
    <t>　　　単独公共下水道事業</t>
  </si>
  <si>
    <t>　　　流域関連公共下水道事業</t>
  </si>
  <si>
    <t>　　（イ）　口径別給水戸数</t>
  </si>
  <si>
    <t>　　（ア）　配水量及び有収水量</t>
  </si>
  <si>
    <t xml:space="preserve">  　下水管改築工事</t>
  </si>
  <si>
    <r>
      <t>令和２</t>
    </r>
    <r>
      <rPr>
        <sz val="11"/>
        <rFont val="ＭＳ 明朝"/>
        <family val="1"/>
      </rPr>
      <t>年3月末現在</t>
    </r>
  </si>
  <si>
    <t>　　　　　b　年間汚水量</t>
  </si>
  <si>
    <t>　　　　　c　１日平均汚水量</t>
  </si>
  <si>
    <t>　　ア　令和２年度津島市上水道事業会計予算執行状況</t>
  </si>
  <si>
    <t>令和２年9月30日現在</t>
  </si>
  <si>
    <t>令和２年10月1日～令和３年3月31日</t>
  </si>
  <si>
    <t>令和２年度</t>
  </si>
  <si>
    <t>　　ウ　令和３年度予算の概要及び事業方針</t>
  </si>
  <si>
    <t xml:space="preserve"> 　ア　令和２年度津島市下水道事業会計予算執行状況</t>
  </si>
  <si>
    <r>
      <t>令和３</t>
    </r>
    <r>
      <rPr>
        <sz val="11"/>
        <rFont val="ＭＳ 明朝"/>
        <family val="1"/>
      </rPr>
      <t>年3月末現在</t>
    </r>
  </si>
  <si>
    <t xml:space="preserve"> 　ウ　令和３年度予算の概要及び事業方針</t>
  </si>
  <si>
    <r>
      <t>令和３</t>
    </r>
    <r>
      <rPr>
        <sz val="11"/>
        <rFont val="ＭＳ 明朝"/>
        <family val="1"/>
      </rPr>
      <t>年３月31日現在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</si>
</sst>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&lt;=999]000;000\-00"/>
    <numFmt numFmtId="196" formatCode="#,##0.0_);[Red]\(#,##0.0\)"/>
    <numFmt numFmtId="197" formatCode="0.0_);[Red]\(0.0\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d/mm/yyyy"/>
    <numFmt numFmtId="207" formatCode="0_);[Red]\(0\)"/>
    <numFmt numFmtId="208" formatCode="0&quot;10F-60戸&quot;"/>
    <numFmt numFmtId="209" formatCode="&quot;10F”-60”戸&quot;"/>
    <numFmt numFmtId="210" formatCode="[$-411]ggge&quot;年&quot;m&quot;月&quot;d&quot;日&quot;;@"/>
    <numFmt numFmtId="211" formatCode="&quot;○&quot;"/>
    <numFmt numFmtId="212" formatCode="yyyy&quot;年&quot;m&quot;月&quot;;@"/>
    <numFmt numFmtId="213" formatCode="[$-411]ggge&quot;年&quot;m&quot;月&quot;"/>
    <numFmt numFmtId="214" formatCode="&quot;平&quot;&quot;成&quot;0&quot;年&quot;\3&quot;月&quot;&quot;末&quot;&quot;現&quot;&quot;在&quot;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</numFmts>
  <fonts count="32">
    <font>
      <sz val="11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7.4"/>
      <name val="ＭＳ 明朝"/>
      <family val="1"/>
    </font>
    <font>
      <sz val="10"/>
      <color indexed="10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182" fontId="2" fillId="0" borderId="17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182" fontId="2" fillId="0" borderId="2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90" fontId="2" fillId="0" borderId="23" xfId="0" applyNumberFormat="1" applyFont="1" applyBorder="1" applyAlignment="1">
      <alignment vertical="center"/>
    </xf>
    <xf numFmtId="190" fontId="2" fillId="0" borderId="25" xfId="0" applyNumberFormat="1" applyFont="1" applyBorder="1" applyAlignment="1">
      <alignment vertical="center"/>
    </xf>
    <xf numFmtId="0" fontId="0" fillId="0" borderId="26" xfId="0" applyBorder="1" applyAlignment="1" quotePrefix="1">
      <alignment vertical="center"/>
    </xf>
    <xf numFmtId="0" fontId="0" fillId="0" borderId="26" xfId="0" applyBorder="1" applyAlignment="1">
      <alignment vertical="center"/>
    </xf>
    <xf numFmtId="182" fontId="0" fillId="0" borderId="27" xfId="0" applyNumberFormat="1" applyBorder="1" applyAlignment="1">
      <alignment vertical="center"/>
    </xf>
    <xf numFmtId="182" fontId="0" fillId="0" borderId="28" xfId="0" applyNumberFormat="1" applyBorder="1" applyAlignment="1">
      <alignment vertical="center"/>
    </xf>
    <xf numFmtId="182" fontId="2" fillId="0" borderId="29" xfId="0" applyNumberFormat="1" applyFont="1" applyBorder="1" applyAlignment="1">
      <alignment vertical="center"/>
    </xf>
    <xf numFmtId="182" fontId="5" fillId="0" borderId="28" xfId="0" applyNumberFormat="1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182" fontId="2" fillId="0" borderId="30" xfId="0" applyNumberFormat="1" applyFont="1" applyBorder="1" applyAlignment="1">
      <alignment vertical="center"/>
    </xf>
    <xf numFmtId="190" fontId="2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82" fontId="2" fillId="0" borderId="33" xfId="0" applyNumberFormat="1" applyFont="1" applyBorder="1" applyAlignment="1">
      <alignment vertical="center"/>
    </xf>
    <xf numFmtId="182" fontId="2" fillId="0" borderId="34" xfId="0" applyNumberFormat="1" applyFont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2" fillId="0" borderId="36" xfId="0" applyNumberFormat="1" applyFont="1" applyBorder="1" applyAlignment="1">
      <alignment vertical="center"/>
    </xf>
    <xf numFmtId="190" fontId="2" fillId="0" borderId="3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 quotePrefix="1">
      <alignment vertical="center"/>
    </xf>
    <xf numFmtId="182" fontId="0" fillId="0" borderId="27" xfId="0" applyNumberFormat="1" applyFont="1" applyBorder="1" applyAlignment="1">
      <alignment vertical="center"/>
    </xf>
    <xf numFmtId="182" fontId="0" fillId="0" borderId="28" xfId="0" applyNumberFormat="1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82" fontId="0" fillId="0" borderId="24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2" fontId="6" fillId="0" borderId="19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0" fillId="0" borderId="31" xfId="0" applyFont="1" applyBorder="1" applyAlignment="1" quotePrefix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2" fontId="6" fillId="0" borderId="29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182" fontId="0" fillId="0" borderId="40" xfId="0" applyNumberFormat="1" applyFont="1" applyBorder="1" applyAlignment="1">
      <alignment vertical="center"/>
    </xf>
    <xf numFmtId="182" fontId="0" fillId="0" borderId="41" xfId="0" applyNumberFormat="1" applyFon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97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82" fontId="0" fillId="0" borderId="42" xfId="0" applyNumberFormat="1" applyFont="1" applyBorder="1" applyAlignment="1">
      <alignment vertical="center"/>
    </xf>
    <xf numFmtId="182" fontId="0" fillId="0" borderId="43" xfId="0" applyNumberFormat="1" applyFont="1" applyBorder="1" applyAlignment="1">
      <alignment vertical="center"/>
    </xf>
    <xf numFmtId="182" fontId="2" fillId="0" borderId="44" xfId="0" applyNumberFormat="1" applyFont="1" applyBorder="1" applyAlignment="1">
      <alignment vertical="center"/>
    </xf>
    <xf numFmtId="182" fontId="5" fillId="0" borderId="43" xfId="0" applyNumberFormat="1" applyFont="1" applyBorder="1" applyAlignment="1">
      <alignment vertical="center"/>
    </xf>
    <xf numFmtId="182" fontId="2" fillId="0" borderId="45" xfId="0" applyNumberFormat="1" applyFont="1" applyBorder="1" applyAlignment="1">
      <alignment vertical="center"/>
    </xf>
    <xf numFmtId="190" fontId="2" fillId="0" borderId="45" xfId="0" applyNumberFormat="1" applyFont="1" applyBorder="1" applyAlignment="1">
      <alignment vertical="center"/>
    </xf>
    <xf numFmtId="182" fontId="6" fillId="0" borderId="44" xfId="0" applyNumberFormat="1" applyFont="1" applyBorder="1" applyAlignment="1">
      <alignment vertical="center"/>
    </xf>
    <xf numFmtId="182" fontId="2" fillId="0" borderId="46" xfId="0" applyNumberFormat="1" applyFon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82" fontId="0" fillId="0" borderId="40" xfId="0" applyNumberFormat="1" applyBorder="1" applyAlignment="1">
      <alignment vertical="center"/>
    </xf>
    <xf numFmtId="0" fontId="27" fillId="0" borderId="0" xfId="0" applyFont="1" applyAlignment="1">
      <alignment vertical="center"/>
    </xf>
    <xf numFmtId="182" fontId="0" fillId="0" borderId="44" xfId="0" applyNumberFormat="1" applyFont="1" applyBorder="1" applyAlignment="1">
      <alignment vertical="center"/>
    </xf>
    <xf numFmtId="182" fontId="2" fillId="0" borderId="47" xfId="0" applyNumberFormat="1" applyFont="1" applyBorder="1" applyAlignment="1">
      <alignment vertical="center"/>
    </xf>
    <xf numFmtId="0" fontId="28" fillId="0" borderId="4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182" fontId="2" fillId="0" borderId="48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42" xfId="0" applyNumberFormat="1" applyBorder="1" applyAlignment="1">
      <alignment vertical="center"/>
    </xf>
    <xf numFmtId="182" fontId="0" fillId="0" borderId="43" xfId="0" applyNumberFormat="1" applyBorder="1" applyAlignment="1">
      <alignment vertical="center"/>
    </xf>
    <xf numFmtId="182" fontId="0" fillId="0" borderId="44" xfId="0" applyNumberFormat="1" applyFont="1" applyBorder="1" applyAlignment="1">
      <alignment vertical="center"/>
    </xf>
    <xf numFmtId="182" fontId="0" fillId="0" borderId="33" xfId="0" applyNumberFormat="1" applyBorder="1" applyAlignment="1">
      <alignment vertical="center"/>
    </xf>
    <xf numFmtId="182" fontId="5" fillId="0" borderId="34" xfId="0" applyNumberFormat="1" applyFont="1" applyBorder="1" applyAlignment="1">
      <alignment vertical="center"/>
    </xf>
    <xf numFmtId="182" fontId="0" fillId="0" borderId="35" xfId="0" applyNumberFormat="1" applyFont="1" applyBorder="1" applyAlignment="1">
      <alignment vertical="center"/>
    </xf>
    <xf numFmtId="182" fontId="30" fillId="0" borderId="33" xfId="0" applyNumberFormat="1" applyFont="1" applyBorder="1" applyAlignment="1">
      <alignment vertical="center"/>
    </xf>
    <xf numFmtId="182" fontId="30" fillId="0" borderId="34" xfId="0" applyNumberFormat="1" applyFont="1" applyBorder="1" applyAlignment="1">
      <alignment vertical="center"/>
    </xf>
    <xf numFmtId="182" fontId="30" fillId="0" borderId="3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 wrapText="1"/>
    </xf>
    <xf numFmtId="182" fontId="2" fillId="0" borderId="55" xfId="0" applyNumberFormat="1" applyFont="1" applyBorder="1" applyAlignment="1">
      <alignment vertical="center"/>
    </xf>
    <xf numFmtId="190" fontId="2" fillId="0" borderId="56" xfId="0" applyNumberFormat="1" applyFont="1" applyBorder="1" applyAlignment="1">
      <alignment vertical="center"/>
    </xf>
    <xf numFmtId="182" fontId="31" fillId="0" borderId="13" xfId="0" applyNumberFormat="1" applyFont="1" applyBorder="1" applyAlignment="1">
      <alignment vertical="center"/>
    </xf>
    <xf numFmtId="182" fontId="31" fillId="0" borderId="57" xfId="0" applyNumberFormat="1" applyFont="1" applyBorder="1" applyAlignment="1">
      <alignment vertical="center"/>
    </xf>
    <xf numFmtId="182" fontId="31" fillId="0" borderId="3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82" fontId="0" fillId="0" borderId="58" xfId="0" applyNumberFormat="1" applyBorder="1" applyAlignment="1">
      <alignment vertical="center"/>
    </xf>
    <xf numFmtId="182" fontId="0" fillId="0" borderId="44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2" fontId="0" fillId="0" borderId="60" xfId="0" applyNumberFormat="1" applyBorder="1" applyAlignment="1">
      <alignment vertical="center"/>
    </xf>
    <xf numFmtId="182" fontId="2" fillId="0" borderId="61" xfId="0" applyNumberFormat="1" applyFont="1" applyBorder="1" applyAlignment="1">
      <alignment vertical="center"/>
    </xf>
    <xf numFmtId="182" fontId="5" fillId="0" borderId="60" xfId="0" applyNumberFormat="1" applyFont="1" applyBorder="1" applyAlignment="1">
      <alignment vertical="center"/>
    </xf>
    <xf numFmtId="182" fontId="0" fillId="0" borderId="61" xfId="0" applyNumberFormat="1" applyBorder="1" applyAlignment="1">
      <alignment vertical="center"/>
    </xf>
    <xf numFmtId="182" fontId="2" fillId="0" borderId="62" xfId="0" applyNumberFormat="1" applyFont="1" applyBorder="1" applyAlignment="1">
      <alignment vertical="center"/>
    </xf>
    <xf numFmtId="190" fontId="2" fillId="0" borderId="62" xfId="0" applyNumberFormat="1" applyFont="1" applyBorder="1" applyAlignment="1">
      <alignment vertical="center"/>
    </xf>
    <xf numFmtId="182" fontId="29" fillId="0" borderId="10" xfId="0" applyNumberFormat="1" applyFont="1" applyBorder="1" applyAlignment="1">
      <alignment vertical="center"/>
    </xf>
    <xf numFmtId="182" fontId="29" fillId="0" borderId="23" xfId="0" applyNumberFormat="1" applyFont="1" applyBorder="1" applyAlignment="1">
      <alignment vertical="center"/>
    </xf>
    <xf numFmtId="182" fontId="29" fillId="0" borderId="25" xfId="0" applyNumberFormat="1" applyFont="1" applyBorder="1" applyAlignment="1">
      <alignment vertical="center"/>
    </xf>
    <xf numFmtId="182" fontId="29" fillId="0" borderId="30" xfId="0" applyNumberFormat="1" applyFont="1" applyBorder="1" applyAlignment="1">
      <alignment vertical="center"/>
    </xf>
    <xf numFmtId="182" fontId="29" fillId="0" borderId="36" xfId="0" applyNumberFormat="1" applyFont="1" applyBorder="1" applyAlignment="1">
      <alignment vertical="center"/>
    </xf>
    <xf numFmtId="0" fontId="0" fillId="0" borderId="63" xfId="0" applyFont="1" applyBorder="1" applyAlignment="1" quotePrefix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65" xfId="0" applyFont="1" applyBorder="1" applyAlignment="1" quotePrefix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65" xfId="0" applyFont="1" applyBorder="1" applyAlignment="1">
      <alignment vertical="center" wrapText="1"/>
    </xf>
    <xf numFmtId="0" fontId="4" fillId="0" borderId="32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0" fillId="0" borderId="50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4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96" fontId="2" fillId="0" borderId="10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82" fontId="2" fillId="0" borderId="10" xfId="0" applyNumberFormat="1" applyFont="1" applyFill="1" applyBorder="1" applyAlignment="1">
      <alignment vertical="center"/>
    </xf>
    <xf numFmtId="196" fontId="0" fillId="0" borderId="23" xfId="0" applyNumberFormat="1" applyFont="1" applyFill="1" applyBorder="1" applyAlignment="1">
      <alignment vertical="center"/>
    </xf>
    <xf numFmtId="196" fontId="0" fillId="0" borderId="30" xfId="0" applyNumberFormat="1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63" xfId="0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182" fontId="2" fillId="0" borderId="18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49" fontId="0" fillId="0" borderId="53" xfId="0" applyNumberFormat="1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82" fontId="2" fillId="0" borderId="71" xfId="0" applyNumberFormat="1" applyFont="1" applyBorder="1" applyAlignment="1">
      <alignment vertical="center" shrinkToFit="1"/>
    </xf>
    <xf numFmtId="182" fontId="2" fillId="0" borderId="68" xfId="0" applyNumberFormat="1" applyFont="1" applyBorder="1" applyAlignment="1">
      <alignment vertical="center" shrinkToFit="1"/>
    </xf>
    <xf numFmtId="182" fontId="2" fillId="0" borderId="48" xfId="0" applyNumberFormat="1" applyFont="1" applyBorder="1" applyAlignment="1">
      <alignment vertical="center" shrinkToFit="1"/>
    </xf>
    <xf numFmtId="182" fontId="0" fillId="0" borderId="21" xfId="0" applyNumberFormat="1" applyFont="1" applyBorder="1" applyAlignment="1">
      <alignment vertical="center"/>
    </xf>
    <xf numFmtId="182" fontId="0" fillId="0" borderId="22" xfId="0" applyNumberFormat="1" applyFont="1" applyBorder="1" applyAlignment="1">
      <alignment vertical="center"/>
    </xf>
    <xf numFmtId="182" fontId="0" fillId="0" borderId="57" xfId="0" applyNumberFormat="1" applyFont="1" applyBorder="1" applyAlignment="1">
      <alignment vertical="center"/>
    </xf>
    <xf numFmtId="182" fontId="0" fillId="0" borderId="55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82" fontId="2" fillId="0" borderId="53" xfId="0" applyNumberFormat="1" applyFont="1" applyBorder="1" applyAlignment="1">
      <alignment vertical="center" shrinkToFit="1"/>
    </xf>
    <xf numFmtId="182" fontId="2" fillId="0" borderId="54" xfId="0" applyNumberFormat="1" applyFont="1" applyBorder="1" applyAlignment="1">
      <alignment vertical="center" shrinkToFit="1"/>
    </xf>
    <xf numFmtId="182" fontId="0" fillId="0" borderId="25" xfId="0" applyNumberFormat="1" applyFont="1" applyBorder="1" applyAlignment="1">
      <alignment vertical="center"/>
    </xf>
    <xf numFmtId="182" fontId="0" fillId="0" borderId="57" xfId="0" applyNumberFormat="1" applyFont="1" applyFill="1" applyBorder="1" applyAlignment="1">
      <alignment vertical="center"/>
    </xf>
    <xf numFmtId="182" fontId="0" fillId="0" borderId="45" xfId="0" applyNumberFormat="1" applyFont="1" applyBorder="1" applyAlignment="1">
      <alignment vertical="center"/>
    </xf>
    <xf numFmtId="182" fontId="0" fillId="0" borderId="21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0" fillId="0" borderId="15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0" fontId="0" fillId="0" borderId="32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center" vertical="center"/>
    </xf>
    <xf numFmtId="182" fontId="0" fillId="0" borderId="3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27" customHeight="1"/>
  <cols>
    <col min="1" max="6" width="3.59765625" style="49" customWidth="1"/>
    <col min="7" max="12" width="15.59765625" style="49" customWidth="1"/>
    <col min="13" max="13" width="14.59765625" style="49" customWidth="1"/>
    <col min="14" max="14" width="10" style="49" customWidth="1"/>
    <col min="15" max="16384" width="9" style="49" customWidth="1"/>
  </cols>
  <sheetData>
    <row r="1" s="78" customFormat="1" ht="27" customHeight="1">
      <c r="A1" s="77" t="s">
        <v>140</v>
      </c>
    </row>
    <row r="2" spans="1:5" s="78" customFormat="1" ht="27" customHeight="1">
      <c r="A2" s="78" t="s">
        <v>168</v>
      </c>
      <c r="B2" s="79"/>
      <c r="C2" s="79"/>
      <c r="D2" s="79"/>
      <c r="E2" s="79"/>
    </row>
    <row r="3" spans="1:12" s="78" customFormat="1" ht="27" customHeight="1">
      <c r="A3" s="78" t="s">
        <v>141</v>
      </c>
      <c r="L3" s="80"/>
    </row>
    <row r="4" spans="2:14" s="40" customFormat="1" ht="27" customHeight="1">
      <c r="B4" s="40" t="s">
        <v>38</v>
      </c>
      <c r="M4" s="164" t="s">
        <v>6</v>
      </c>
      <c r="N4" s="164"/>
    </row>
    <row r="5" spans="1:14" s="40" customFormat="1" ht="27" customHeight="1">
      <c r="A5" s="7"/>
      <c r="B5" s="162" t="s">
        <v>96</v>
      </c>
      <c r="C5" s="162"/>
      <c r="D5" s="162"/>
      <c r="E5" s="162"/>
      <c r="F5" s="8"/>
      <c r="G5" s="170" t="s">
        <v>42</v>
      </c>
      <c r="H5" s="171"/>
      <c r="I5" s="172"/>
      <c r="J5" s="158" t="s">
        <v>43</v>
      </c>
      <c r="K5" s="159"/>
      <c r="L5" s="160"/>
      <c r="M5" s="166" t="s">
        <v>106</v>
      </c>
      <c r="N5" s="166" t="s">
        <v>41</v>
      </c>
    </row>
    <row r="6" spans="1:14" s="40" customFormat="1" ht="27" customHeight="1">
      <c r="A6" s="9"/>
      <c r="B6" s="163"/>
      <c r="C6" s="163"/>
      <c r="D6" s="163"/>
      <c r="E6" s="163"/>
      <c r="F6" s="10"/>
      <c r="G6" s="72" t="s">
        <v>169</v>
      </c>
      <c r="H6" s="12" t="s">
        <v>170</v>
      </c>
      <c r="I6" s="13" t="s">
        <v>37</v>
      </c>
      <c r="J6" s="72" t="s">
        <v>169</v>
      </c>
      <c r="K6" s="12" t="s">
        <v>170</v>
      </c>
      <c r="L6" s="13" t="s">
        <v>39</v>
      </c>
      <c r="M6" s="167"/>
      <c r="N6" s="167"/>
    </row>
    <row r="7" spans="1:14" ht="27" customHeight="1">
      <c r="A7" s="41" t="s">
        <v>0</v>
      </c>
      <c r="B7" s="43"/>
      <c r="C7" s="43"/>
      <c r="D7" s="43"/>
      <c r="E7" s="43"/>
      <c r="F7" s="42"/>
      <c r="G7" s="44">
        <f>SUM(G8:G9)</f>
        <v>1250918000</v>
      </c>
      <c r="H7" s="45">
        <f>SUM(H8:H9)</f>
        <v>0</v>
      </c>
      <c r="I7" s="46">
        <f>SUM(I8:I9)</f>
        <v>1250918000</v>
      </c>
      <c r="J7" s="44">
        <f>SUM(J8:J9)</f>
        <v>619855678</v>
      </c>
      <c r="K7" s="45">
        <f>IF(SUM(K8:K9)=(L7-J7),SUM(K8:K9),"ERROR")</f>
        <v>645352610</v>
      </c>
      <c r="L7" s="46">
        <f>SUM(L8:L9)</f>
        <v>1265208288</v>
      </c>
      <c r="M7" s="47">
        <f>SUM(M8:M9)</f>
        <v>14290288</v>
      </c>
      <c r="N7" s="48">
        <f aca="true" t="shared" si="0" ref="N7:N18">ROUND(L7/I7*100,1)</f>
        <v>101.1</v>
      </c>
    </row>
    <row r="8" spans="1:14" ht="27" customHeight="1">
      <c r="A8" s="50"/>
      <c r="B8" s="157" t="s">
        <v>7</v>
      </c>
      <c r="C8" s="152"/>
      <c r="D8" s="152"/>
      <c r="E8" s="152"/>
      <c r="F8" s="153"/>
      <c r="G8" s="32">
        <v>1245150000</v>
      </c>
      <c r="H8" s="83">
        <v>0</v>
      </c>
      <c r="I8" s="34">
        <f>+G8+H8</f>
        <v>1245150000</v>
      </c>
      <c r="J8" s="51">
        <v>616896458</v>
      </c>
      <c r="K8" s="35">
        <f>+L8-J8</f>
        <v>642475610</v>
      </c>
      <c r="L8" s="53">
        <v>1259372068</v>
      </c>
      <c r="M8" s="37">
        <f aca="true" t="shared" si="1" ref="M8:M17">+L8-I8</f>
        <v>14222068</v>
      </c>
      <c r="N8" s="38">
        <f t="shared" si="0"/>
        <v>101.1</v>
      </c>
    </row>
    <row r="9" spans="1:14" ht="27" customHeight="1">
      <c r="A9" s="54"/>
      <c r="B9" s="161" t="s">
        <v>8</v>
      </c>
      <c r="C9" s="155"/>
      <c r="D9" s="155"/>
      <c r="E9" s="155"/>
      <c r="F9" s="156"/>
      <c r="G9" s="85">
        <v>5768000</v>
      </c>
      <c r="H9" s="84">
        <v>0</v>
      </c>
      <c r="I9" s="24">
        <f>+G9+H9</f>
        <v>5768000</v>
      </c>
      <c r="J9" s="55">
        <v>2959220</v>
      </c>
      <c r="K9" s="25">
        <f>+L9-J9</f>
        <v>2877000</v>
      </c>
      <c r="L9" s="57">
        <v>5836220</v>
      </c>
      <c r="M9" s="27">
        <f t="shared" si="1"/>
        <v>68220</v>
      </c>
      <c r="N9" s="29">
        <f t="shared" si="0"/>
        <v>101.2</v>
      </c>
    </row>
    <row r="10" spans="1:14" ht="27" customHeight="1">
      <c r="A10" s="58" t="s">
        <v>1</v>
      </c>
      <c r="B10" s="59"/>
      <c r="C10" s="59"/>
      <c r="D10" s="59"/>
      <c r="E10" s="59"/>
      <c r="F10" s="60"/>
      <c r="G10" s="44">
        <f>SUM(G11:G15)</f>
        <v>89831000</v>
      </c>
      <c r="H10" s="45">
        <f>SUM(H11:H15)</f>
        <v>0</v>
      </c>
      <c r="I10" s="46">
        <f>SUM(I11:I15)</f>
        <v>89831000</v>
      </c>
      <c r="J10" s="44">
        <f>SUM(J11:J15)</f>
        <v>3945447</v>
      </c>
      <c r="K10" s="45">
        <f>IF(SUM(K11:K15)=(L10-J10),SUM(K11:K15),"ERROR")</f>
        <v>92164837</v>
      </c>
      <c r="L10" s="46">
        <f>SUM(L11:L15)</f>
        <v>96110284</v>
      </c>
      <c r="M10" s="150">
        <f t="shared" si="1"/>
        <v>6279284</v>
      </c>
      <c r="N10" s="48">
        <f t="shared" si="0"/>
        <v>107</v>
      </c>
    </row>
    <row r="11" spans="1:14" ht="27" customHeight="1">
      <c r="A11" s="61"/>
      <c r="B11" s="151" t="s">
        <v>97</v>
      </c>
      <c r="C11" s="152"/>
      <c r="D11" s="152"/>
      <c r="E11" s="152"/>
      <c r="F11" s="153"/>
      <c r="G11" s="51">
        <v>80000</v>
      </c>
      <c r="H11" s="52">
        <v>0</v>
      </c>
      <c r="I11" s="34">
        <f>+G11+H11</f>
        <v>80000</v>
      </c>
      <c r="J11" s="51">
        <v>21317</v>
      </c>
      <c r="K11" s="35">
        <f>+L11-J11</f>
        <v>9942</v>
      </c>
      <c r="L11" s="53">
        <v>31259</v>
      </c>
      <c r="M11" s="37">
        <f t="shared" si="1"/>
        <v>-48741</v>
      </c>
      <c r="N11" s="38">
        <f t="shared" si="0"/>
        <v>39.1</v>
      </c>
    </row>
    <row r="12" spans="1:14" ht="27" customHeight="1">
      <c r="A12" s="61"/>
      <c r="B12" s="151" t="s">
        <v>98</v>
      </c>
      <c r="C12" s="152"/>
      <c r="D12" s="152"/>
      <c r="E12" s="152"/>
      <c r="F12" s="153"/>
      <c r="G12" s="51">
        <v>600000</v>
      </c>
      <c r="H12" s="52">
        <v>0</v>
      </c>
      <c r="I12" s="34">
        <f>+G12+H12</f>
        <v>600000</v>
      </c>
      <c r="J12" s="51">
        <v>0</v>
      </c>
      <c r="K12" s="35">
        <f>+L12-J12</f>
        <v>80000</v>
      </c>
      <c r="L12" s="53">
        <v>80000</v>
      </c>
      <c r="M12" s="37">
        <f t="shared" si="1"/>
        <v>-520000</v>
      </c>
      <c r="N12" s="38">
        <f t="shared" si="0"/>
        <v>13.3</v>
      </c>
    </row>
    <row r="13" spans="1:14" ht="27" customHeight="1">
      <c r="A13" s="61"/>
      <c r="B13" s="151" t="s">
        <v>99</v>
      </c>
      <c r="C13" s="152"/>
      <c r="D13" s="152"/>
      <c r="E13" s="152"/>
      <c r="F13" s="153"/>
      <c r="G13" s="51">
        <v>1000</v>
      </c>
      <c r="H13" s="52">
        <v>0</v>
      </c>
      <c r="I13" s="34">
        <f>+G13+H13</f>
        <v>1000</v>
      </c>
      <c r="J13" s="51">
        <v>0</v>
      </c>
      <c r="K13" s="35">
        <f>+L13-J13</f>
        <v>0</v>
      </c>
      <c r="L13" s="53">
        <v>0</v>
      </c>
      <c r="M13" s="37">
        <f t="shared" si="1"/>
        <v>-1000</v>
      </c>
      <c r="N13" s="38">
        <f t="shared" si="0"/>
        <v>0</v>
      </c>
    </row>
    <row r="14" spans="1:14" ht="27" customHeight="1">
      <c r="A14" s="61"/>
      <c r="B14" s="157" t="s">
        <v>126</v>
      </c>
      <c r="C14" s="152"/>
      <c r="D14" s="152"/>
      <c r="E14" s="152"/>
      <c r="F14" s="153"/>
      <c r="G14" s="51">
        <v>81662000</v>
      </c>
      <c r="H14" s="52">
        <v>0</v>
      </c>
      <c r="I14" s="34">
        <f>+G14+H14</f>
        <v>81662000</v>
      </c>
      <c r="J14" s="51">
        <v>0</v>
      </c>
      <c r="K14" s="35">
        <f>+L14-J14</f>
        <v>88645116</v>
      </c>
      <c r="L14" s="53">
        <v>88645116</v>
      </c>
      <c r="M14" s="37">
        <f t="shared" si="1"/>
        <v>6983116</v>
      </c>
      <c r="N14" s="38">
        <f t="shared" si="0"/>
        <v>108.6</v>
      </c>
    </row>
    <row r="15" spans="1:14" ht="27" customHeight="1">
      <c r="A15" s="54"/>
      <c r="B15" s="154" t="s">
        <v>100</v>
      </c>
      <c r="C15" s="155"/>
      <c r="D15" s="155"/>
      <c r="E15" s="155"/>
      <c r="F15" s="156"/>
      <c r="G15" s="55">
        <v>7488000</v>
      </c>
      <c r="H15" s="56">
        <v>0</v>
      </c>
      <c r="I15" s="24">
        <f>+G15+H15</f>
        <v>7488000</v>
      </c>
      <c r="J15" s="55">
        <v>3924130</v>
      </c>
      <c r="K15" s="25">
        <f>+L15-J15</f>
        <v>3429779</v>
      </c>
      <c r="L15" s="57">
        <v>7353909</v>
      </c>
      <c r="M15" s="27">
        <f t="shared" si="1"/>
        <v>-134091</v>
      </c>
      <c r="N15" s="29">
        <f t="shared" si="0"/>
        <v>98.2</v>
      </c>
    </row>
    <row r="16" spans="1:14" ht="27" customHeight="1">
      <c r="A16" s="58" t="s">
        <v>2</v>
      </c>
      <c r="B16" s="59"/>
      <c r="C16" s="59"/>
      <c r="D16" s="59"/>
      <c r="E16" s="59"/>
      <c r="F16" s="60"/>
      <c r="G16" s="44">
        <f aca="true" t="shared" si="2" ref="G16:L16">+G17</f>
        <v>1000</v>
      </c>
      <c r="H16" s="45">
        <f t="shared" si="2"/>
        <v>0</v>
      </c>
      <c r="I16" s="46">
        <f t="shared" si="2"/>
        <v>1000</v>
      </c>
      <c r="J16" s="44">
        <f t="shared" si="2"/>
        <v>0</v>
      </c>
      <c r="K16" s="45">
        <f>IF(K17=(L17-J17),K17,"ERROR")</f>
        <v>0</v>
      </c>
      <c r="L16" s="46">
        <f t="shared" si="2"/>
        <v>0</v>
      </c>
      <c r="M16" s="47">
        <f t="shared" si="1"/>
        <v>-1000</v>
      </c>
      <c r="N16" s="48">
        <f t="shared" si="0"/>
        <v>0</v>
      </c>
    </row>
    <row r="17" spans="1:14" ht="27" customHeight="1">
      <c r="A17" s="54"/>
      <c r="B17" s="154" t="s">
        <v>101</v>
      </c>
      <c r="C17" s="155"/>
      <c r="D17" s="155"/>
      <c r="E17" s="155"/>
      <c r="F17" s="156"/>
      <c r="G17" s="55">
        <v>1000</v>
      </c>
      <c r="H17" s="56">
        <v>0</v>
      </c>
      <c r="I17" s="24">
        <f>+G17+H17</f>
        <v>1000</v>
      </c>
      <c r="J17" s="55">
        <v>0</v>
      </c>
      <c r="K17" s="25">
        <f>+L17-J17</f>
        <v>0</v>
      </c>
      <c r="L17" s="57">
        <v>0</v>
      </c>
      <c r="M17" s="27">
        <f t="shared" si="1"/>
        <v>-1000</v>
      </c>
      <c r="N17" s="29">
        <f t="shared" si="0"/>
        <v>0</v>
      </c>
    </row>
    <row r="18" spans="1:14" ht="27" customHeight="1">
      <c r="A18" s="176" t="s">
        <v>102</v>
      </c>
      <c r="B18" s="177"/>
      <c r="C18" s="177"/>
      <c r="D18" s="177"/>
      <c r="E18" s="177"/>
      <c r="F18" s="178"/>
      <c r="G18" s="14">
        <f>+G7+G10+G16</f>
        <v>1340750000</v>
      </c>
      <c r="H18" s="15">
        <f>+H7+H10+H16</f>
        <v>0</v>
      </c>
      <c r="I18" s="16">
        <f>+I7+I10+I16</f>
        <v>1340750000</v>
      </c>
      <c r="J18" s="14">
        <f>+J7+J10+J16</f>
        <v>623801125</v>
      </c>
      <c r="K18" s="15">
        <f>IF(SUM(K7,K10,K16)=(L18-J18),SUM(K7,K10,K16),"ERROR")</f>
        <v>737517447</v>
      </c>
      <c r="L18" s="16">
        <f>+L7+L10+L16</f>
        <v>1361318572</v>
      </c>
      <c r="M18" s="146">
        <f>+M7+M10+M16</f>
        <v>20568572</v>
      </c>
      <c r="N18" s="4">
        <f t="shared" si="0"/>
        <v>101.5</v>
      </c>
    </row>
    <row r="20" ht="27" customHeight="1">
      <c r="L20" s="62"/>
    </row>
    <row r="21" spans="2:14" ht="27" customHeight="1">
      <c r="B21" s="49" t="s">
        <v>24</v>
      </c>
      <c r="M21" s="165" t="s">
        <v>6</v>
      </c>
      <c r="N21" s="165"/>
    </row>
    <row r="22" spans="1:14" ht="27" customHeight="1">
      <c r="A22" s="7"/>
      <c r="B22" s="162" t="s">
        <v>96</v>
      </c>
      <c r="C22" s="162"/>
      <c r="D22" s="162"/>
      <c r="E22" s="162"/>
      <c r="F22" s="8"/>
      <c r="G22" s="170" t="s">
        <v>42</v>
      </c>
      <c r="H22" s="171"/>
      <c r="I22" s="172"/>
      <c r="J22" s="170" t="s">
        <v>95</v>
      </c>
      <c r="K22" s="171"/>
      <c r="L22" s="172"/>
      <c r="M22" s="168" t="s">
        <v>125</v>
      </c>
      <c r="N22" s="168" t="s">
        <v>73</v>
      </c>
    </row>
    <row r="23" spans="1:14" ht="27" customHeight="1">
      <c r="A23" s="9"/>
      <c r="B23" s="179"/>
      <c r="C23" s="179"/>
      <c r="D23" s="179"/>
      <c r="E23" s="179"/>
      <c r="F23" s="10"/>
      <c r="G23" s="72" t="s">
        <v>169</v>
      </c>
      <c r="H23" s="12" t="s">
        <v>170</v>
      </c>
      <c r="I23" s="13" t="s">
        <v>37</v>
      </c>
      <c r="J23" s="72" t="s">
        <v>169</v>
      </c>
      <c r="K23" s="12" t="s">
        <v>170</v>
      </c>
      <c r="L23" s="13" t="s">
        <v>39</v>
      </c>
      <c r="M23" s="169"/>
      <c r="N23" s="169"/>
    </row>
    <row r="24" spans="1:14" ht="27" customHeight="1">
      <c r="A24" s="58" t="s">
        <v>3</v>
      </c>
      <c r="B24" s="63"/>
      <c r="C24" s="63"/>
      <c r="D24" s="63"/>
      <c r="E24" s="63"/>
      <c r="F24" s="64"/>
      <c r="G24" s="18">
        <f>SUM(G25:G31)</f>
        <v>1275845000</v>
      </c>
      <c r="H24" s="19">
        <f>SUM(H25:H31)</f>
        <v>0</v>
      </c>
      <c r="I24" s="20">
        <f>SUM(I25:I31)</f>
        <v>1275845000</v>
      </c>
      <c r="J24" s="18">
        <f>SUM(J25:J31)</f>
        <v>421612746</v>
      </c>
      <c r="K24" s="19">
        <f>IF(SUM(K25:K31)=(L24-J24),SUM(K25:K31),"ERROR")</f>
        <v>775635082</v>
      </c>
      <c r="L24" s="20">
        <f>SUM(L25:L31)</f>
        <v>1197247828</v>
      </c>
      <c r="M24" s="21">
        <f>SUM(M25:M31)</f>
        <v>78597172</v>
      </c>
      <c r="N24" s="28">
        <f aca="true" t="shared" si="3" ref="N24:N34">ROUND(L24/I24*100,1)</f>
        <v>93.8</v>
      </c>
    </row>
    <row r="25" spans="1:14" ht="27" customHeight="1">
      <c r="A25" s="65"/>
      <c r="B25" s="152" t="s">
        <v>9</v>
      </c>
      <c r="C25" s="152"/>
      <c r="D25" s="152"/>
      <c r="E25" s="152"/>
      <c r="F25" s="153"/>
      <c r="G25" s="51">
        <v>511166000</v>
      </c>
      <c r="H25" s="52">
        <v>0</v>
      </c>
      <c r="I25" s="34">
        <f aca="true" t="shared" si="4" ref="I25:I31">+G25+H25</f>
        <v>511166000</v>
      </c>
      <c r="J25" s="51">
        <v>249317847</v>
      </c>
      <c r="K25" s="35">
        <f aca="true" t="shared" si="5" ref="K25:K31">+L25-J25</f>
        <v>248496365</v>
      </c>
      <c r="L25" s="66">
        <v>497814212</v>
      </c>
      <c r="M25" s="37">
        <f aca="true" t="shared" si="6" ref="M25:M31">I25-L25</f>
        <v>13351788</v>
      </c>
      <c r="N25" s="38">
        <f t="shared" si="3"/>
        <v>97.4</v>
      </c>
    </row>
    <row r="26" spans="1:14" ht="27" customHeight="1">
      <c r="A26" s="65"/>
      <c r="B26" s="152" t="s">
        <v>10</v>
      </c>
      <c r="C26" s="152"/>
      <c r="D26" s="152"/>
      <c r="E26" s="152"/>
      <c r="F26" s="153"/>
      <c r="G26" s="51">
        <v>230663000</v>
      </c>
      <c r="H26" s="52">
        <v>-2189762</v>
      </c>
      <c r="I26" s="34">
        <f>+G26+H26</f>
        <v>228473238</v>
      </c>
      <c r="J26" s="51">
        <v>102303682</v>
      </c>
      <c r="K26" s="35">
        <f t="shared" si="5"/>
        <v>100670617</v>
      </c>
      <c r="L26" s="66">
        <v>202974299</v>
      </c>
      <c r="M26" s="37">
        <f t="shared" si="6"/>
        <v>25498939</v>
      </c>
      <c r="N26" s="38">
        <f t="shared" si="3"/>
        <v>88.8</v>
      </c>
    </row>
    <row r="27" spans="1:14" ht="27" customHeight="1">
      <c r="A27" s="65"/>
      <c r="B27" s="152" t="s">
        <v>11</v>
      </c>
      <c r="C27" s="152"/>
      <c r="D27" s="152"/>
      <c r="E27" s="152"/>
      <c r="F27" s="153"/>
      <c r="G27" s="51">
        <v>67487000</v>
      </c>
      <c r="H27" s="52">
        <v>0</v>
      </c>
      <c r="I27" s="34">
        <f t="shared" si="4"/>
        <v>67487000</v>
      </c>
      <c r="J27" s="51">
        <v>29831002</v>
      </c>
      <c r="K27" s="35">
        <f t="shared" si="5"/>
        <v>33396807</v>
      </c>
      <c r="L27" s="66">
        <v>63227809</v>
      </c>
      <c r="M27" s="37">
        <f t="shared" si="6"/>
        <v>4259191</v>
      </c>
      <c r="N27" s="38">
        <f t="shared" si="3"/>
        <v>93.7</v>
      </c>
    </row>
    <row r="28" spans="1:14" ht="27" customHeight="1">
      <c r="A28" s="65"/>
      <c r="B28" s="152" t="s">
        <v>12</v>
      </c>
      <c r="C28" s="152"/>
      <c r="D28" s="152"/>
      <c r="E28" s="152"/>
      <c r="F28" s="153"/>
      <c r="G28" s="51">
        <v>142009000</v>
      </c>
      <c r="H28" s="52">
        <v>0</v>
      </c>
      <c r="I28" s="34">
        <f t="shared" si="4"/>
        <v>142009000</v>
      </c>
      <c r="J28" s="51">
        <v>40111190</v>
      </c>
      <c r="K28" s="35">
        <f t="shared" si="5"/>
        <v>66412556</v>
      </c>
      <c r="L28" s="66">
        <v>106523746</v>
      </c>
      <c r="M28" s="37">
        <f t="shared" si="6"/>
        <v>35485254</v>
      </c>
      <c r="N28" s="38">
        <f t="shared" si="3"/>
        <v>75</v>
      </c>
    </row>
    <row r="29" spans="1:14" ht="27" customHeight="1">
      <c r="A29" s="65"/>
      <c r="B29" s="152" t="s">
        <v>13</v>
      </c>
      <c r="C29" s="152"/>
      <c r="D29" s="152"/>
      <c r="E29" s="152"/>
      <c r="F29" s="153"/>
      <c r="G29" s="51">
        <v>312468000</v>
      </c>
      <c r="H29" s="52">
        <v>-1256466</v>
      </c>
      <c r="I29" s="34">
        <f>+G29+H29</f>
        <v>311211534</v>
      </c>
      <c r="J29" s="51">
        <v>0</v>
      </c>
      <c r="K29" s="35">
        <f t="shared" si="5"/>
        <v>311211534</v>
      </c>
      <c r="L29" s="66">
        <v>311211534</v>
      </c>
      <c r="M29" s="37">
        <f t="shared" si="6"/>
        <v>0</v>
      </c>
      <c r="N29" s="38">
        <f t="shared" si="3"/>
        <v>100</v>
      </c>
    </row>
    <row r="30" spans="1:14" ht="27" customHeight="1">
      <c r="A30" s="65"/>
      <c r="B30" s="152" t="s">
        <v>14</v>
      </c>
      <c r="C30" s="152"/>
      <c r="D30" s="152"/>
      <c r="E30" s="152"/>
      <c r="F30" s="153"/>
      <c r="G30" s="51">
        <v>12050000</v>
      </c>
      <c r="H30" s="52">
        <v>3446228</v>
      </c>
      <c r="I30" s="34">
        <f t="shared" si="4"/>
        <v>15496228</v>
      </c>
      <c r="J30" s="51">
        <v>49025</v>
      </c>
      <c r="K30" s="35">
        <f t="shared" si="5"/>
        <v>15447203</v>
      </c>
      <c r="L30" s="66">
        <v>15496228</v>
      </c>
      <c r="M30" s="37">
        <f t="shared" si="6"/>
        <v>0</v>
      </c>
      <c r="N30" s="38">
        <f t="shared" si="3"/>
        <v>100</v>
      </c>
    </row>
    <row r="31" spans="1:14" ht="27" customHeight="1">
      <c r="A31" s="67"/>
      <c r="B31" s="155" t="s">
        <v>15</v>
      </c>
      <c r="C31" s="155"/>
      <c r="D31" s="155"/>
      <c r="E31" s="155"/>
      <c r="F31" s="156"/>
      <c r="G31" s="55">
        <v>2000</v>
      </c>
      <c r="H31" s="56">
        <v>0</v>
      </c>
      <c r="I31" s="24">
        <f t="shared" si="4"/>
        <v>2000</v>
      </c>
      <c r="J31" s="55">
        <v>0</v>
      </c>
      <c r="K31" s="25">
        <f t="shared" si="5"/>
        <v>0</v>
      </c>
      <c r="L31" s="68">
        <v>0</v>
      </c>
      <c r="M31" s="27">
        <f t="shared" si="6"/>
        <v>2000</v>
      </c>
      <c r="N31" s="29">
        <f t="shared" si="3"/>
        <v>0</v>
      </c>
    </row>
    <row r="32" spans="1:14" ht="27" customHeight="1">
      <c r="A32" s="58" t="s">
        <v>4</v>
      </c>
      <c r="B32" s="63"/>
      <c r="C32" s="63"/>
      <c r="D32" s="63"/>
      <c r="E32" s="63"/>
      <c r="F32" s="64"/>
      <c r="G32" s="18">
        <f aca="true" t="shared" si="7" ref="G32:M32">SUM(G33:G35)</f>
        <v>24635000</v>
      </c>
      <c r="H32" s="19">
        <f t="shared" si="7"/>
        <v>0</v>
      </c>
      <c r="I32" s="20">
        <f t="shared" si="7"/>
        <v>24635000</v>
      </c>
      <c r="J32" s="18">
        <f t="shared" si="7"/>
        <v>11419967</v>
      </c>
      <c r="K32" s="19">
        <f t="shared" si="7"/>
        <v>11356618</v>
      </c>
      <c r="L32" s="20">
        <f t="shared" si="7"/>
        <v>22776585</v>
      </c>
      <c r="M32" s="21">
        <f t="shared" si="7"/>
        <v>1858415</v>
      </c>
      <c r="N32" s="28">
        <f t="shared" si="3"/>
        <v>92.5</v>
      </c>
    </row>
    <row r="33" spans="1:14" ht="27" customHeight="1">
      <c r="A33" s="65"/>
      <c r="B33" s="152" t="s">
        <v>20</v>
      </c>
      <c r="C33" s="152"/>
      <c r="D33" s="152"/>
      <c r="E33" s="152"/>
      <c r="F33" s="153"/>
      <c r="G33" s="51">
        <v>24066000</v>
      </c>
      <c r="H33" s="52">
        <v>-252100</v>
      </c>
      <c r="I33" s="34">
        <f>+G33+H33</f>
        <v>23813900</v>
      </c>
      <c r="J33" s="51">
        <v>11419967</v>
      </c>
      <c r="K33" s="35">
        <f>+L33-J33</f>
        <v>10537414</v>
      </c>
      <c r="L33" s="66">
        <v>21957381</v>
      </c>
      <c r="M33" s="37">
        <f>I33-L33</f>
        <v>1856519</v>
      </c>
      <c r="N33" s="38">
        <f t="shared" si="3"/>
        <v>92.2</v>
      </c>
    </row>
    <row r="34" spans="1:14" ht="27" customHeight="1">
      <c r="A34" s="65"/>
      <c r="B34" s="152" t="s">
        <v>26</v>
      </c>
      <c r="C34" s="152"/>
      <c r="D34" s="152"/>
      <c r="E34" s="152"/>
      <c r="F34" s="153"/>
      <c r="G34" s="51">
        <v>567000</v>
      </c>
      <c r="H34" s="52">
        <v>252100</v>
      </c>
      <c r="I34" s="34">
        <f>+G34+H34</f>
        <v>819100</v>
      </c>
      <c r="J34" s="51">
        <v>0</v>
      </c>
      <c r="K34" s="35">
        <f>+L34-J34</f>
        <v>819100</v>
      </c>
      <c r="L34" s="81">
        <v>819100</v>
      </c>
      <c r="M34" s="37">
        <f>I34-L34</f>
        <v>0</v>
      </c>
      <c r="N34" s="38">
        <f t="shared" si="3"/>
        <v>100</v>
      </c>
    </row>
    <row r="35" spans="1:14" ht="27" customHeight="1">
      <c r="A35" s="67"/>
      <c r="B35" s="155" t="s">
        <v>16</v>
      </c>
      <c r="C35" s="155"/>
      <c r="D35" s="155"/>
      <c r="E35" s="155"/>
      <c r="F35" s="156"/>
      <c r="G35" s="55">
        <v>2000</v>
      </c>
      <c r="H35" s="56"/>
      <c r="I35" s="24">
        <f>+G35+H35</f>
        <v>2000</v>
      </c>
      <c r="J35" s="55">
        <v>0</v>
      </c>
      <c r="K35" s="35">
        <f>+L35-J35</f>
        <v>104</v>
      </c>
      <c r="L35" s="68">
        <v>104</v>
      </c>
      <c r="M35" s="27">
        <f>I35-L35</f>
        <v>1896</v>
      </c>
      <c r="N35" s="29">
        <v>0</v>
      </c>
    </row>
    <row r="36" spans="1:14" ht="27" customHeight="1">
      <c r="A36" s="58" t="s">
        <v>5</v>
      </c>
      <c r="B36" s="63"/>
      <c r="C36" s="63"/>
      <c r="D36" s="63"/>
      <c r="E36" s="63"/>
      <c r="F36" s="64"/>
      <c r="G36" s="100">
        <f>SUM(G37:G38)</f>
        <v>101000</v>
      </c>
      <c r="H36" s="19">
        <f>SUM(H37:H38)</f>
        <v>0</v>
      </c>
      <c r="I36" s="20">
        <f>SUM(I37:I38)</f>
        <v>101000</v>
      </c>
      <c r="J36" s="18">
        <f>SUM(J37:J38)</f>
        <v>0</v>
      </c>
      <c r="K36" s="19">
        <f>IF(SUM(K37:K38)=(L36-J36),SUM(K37:K38),"ERROR")</f>
        <v>0</v>
      </c>
      <c r="L36" s="20">
        <f>SUM(L37:L38)</f>
        <v>0</v>
      </c>
      <c r="M36" s="21">
        <f>SUM(M37:M38)</f>
        <v>101000</v>
      </c>
      <c r="N36" s="28">
        <f>ROUND(L36/I36*100,1)</f>
        <v>0</v>
      </c>
    </row>
    <row r="37" spans="1:14" ht="27" customHeight="1">
      <c r="A37" s="61"/>
      <c r="B37" s="157" t="s">
        <v>21</v>
      </c>
      <c r="C37" s="152"/>
      <c r="D37" s="152"/>
      <c r="E37" s="152"/>
      <c r="F37" s="153"/>
      <c r="G37" s="88">
        <v>100000</v>
      </c>
      <c r="H37" s="89">
        <v>0</v>
      </c>
      <c r="I37" s="90">
        <f>+G37+H37</f>
        <v>100000</v>
      </c>
      <c r="J37" s="88">
        <v>0</v>
      </c>
      <c r="K37" s="91">
        <f>+L37-J37</f>
        <v>0</v>
      </c>
      <c r="L37" s="94">
        <v>0</v>
      </c>
      <c r="M37" s="92">
        <f>I37-L37</f>
        <v>100000</v>
      </c>
      <c r="N37" s="93">
        <f>ROUND(L37/I37*100,1)</f>
        <v>0</v>
      </c>
    </row>
    <row r="38" spans="1:14" ht="27" customHeight="1">
      <c r="A38" s="65"/>
      <c r="B38" s="155" t="s">
        <v>127</v>
      </c>
      <c r="C38" s="155"/>
      <c r="D38" s="155"/>
      <c r="E38" s="155"/>
      <c r="F38" s="156"/>
      <c r="G38" s="55">
        <v>1000</v>
      </c>
      <c r="H38" s="56">
        <v>0</v>
      </c>
      <c r="I38" s="24">
        <f>+G38+H38</f>
        <v>1000</v>
      </c>
      <c r="J38" s="55">
        <v>0</v>
      </c>
      <c r="K38" s="91">
        <f>+L38-J38</f>
        <v>0</v>
      </c>
      <c r="L38" s="68">
        <v>0</v>
      </c>
      <c r="M38" s="27">
        <f>I38-L38</f>
        <v>1000</v>
      </c>
      <c r="N38" s="29">
        <f>ROUND(L38/I38*100,1)</f>
        <v>0</v>
      </c>
    </row>
    <row r="39" spans="1:14" ht="27" customHeight="1">
      <c r="A39" s="173" t="s">
        <v>25</v>
      </c>
      <c r="B39" s="174"/>
      <c r="C39" s="174"/>
      <c r="D39" s="174"/>
      <c r="E39" s="174"/>
      <c r="F39" s="175"/>
      <c r="G39" s="69">
        <v>5000000</v>
      </c>
      <c r="H39" s="70">
        <v>0</v>
      </c>
      <c r="I39" s="16">
        <f>+G39+H39</f>
        <v>5000000</v>
      </c>
      <c r="J39" s="69">
        <v>0</v>
      </c>
      <c r="K39" s="17">
        <f>+L39-J39</f>
        <v>0</v>
      </c>
      <c r="L39" s="71">
        <v>0</v>
      </c>
      <c r="M39" s="2">
        <f>I39-L39</f>
        <v>5000000</v>
      </c>
      <c r="N39" s="86">
        <f>IF(I39=0,"0.0",ROUND(L39/I39*100,1))</f>
        <v>0</v>
      </c>
    </row>
    <row r="40" spans="1:14" ht="27" customHeight="1">
      <c r="A40" s="176" t="s">
        <v>103</v>
      </c>
      <c r="B40" s="177"/>
      <c r="C40" s="177"/>
      <c r="D40" s="177"/>
      <c r="E40" s="177"/>
      <c r="F40" s="178"/>
      <c r="G40" s="14">
        <f>+G24+G32+G36+G39</f>
        <v>1305581000</v>
      </c>
      <c r="H40" s="15">
        <f>+H24+H32+H36+H39</f>
        <v>0</v>
      </c>
      <c r="I40" s="16">
        <f>+I24+I32+I36+I39</f>
        <v>1305581000</v>
      </c>
      <c r="J40" s="14">
        <f>+J24+J32+J36+J39</f>
        <v>433032713</v>
      </c>
      <c r="K40" s="15">
        <f>IF(SUM(K24,K32,K36,K39)=(L40-J40),SUM(K24,K32,K36,K39),"ERROR")</f>
        <v>786991700</v>
      </c>
      <c r="L40" s="16">
        <f>+L24+L32+L36+L39</f>
        <v>1220024413</v>
      </c>
      <c r="M40" s="2">
        <f>+M24+M32+M36+M39</f>
        <v>85556587</v>
      </c>
      <c r="N40" s="4">
        <f>ROUND(L40/I40*100,1)</f>
        <v>93.4</v>
      </c>
    </row>
  </sheetData>
  <sheetProtection/>
  <mergeCells count="35">
    <mergeCell ref="B38:F38"/>
    <mergeCell ref="A39:F39"/>
    <mergeCell ref="A40:F40"/>
    <mergeCell ref="B37:F37"/>
    <mergeCell ref="B17:F17"/>
    <mergeCell ref="B29:F29"/>
    <mergeCell ref="B30:F30"/>
    <mergeCell ref="A18:F18"/>
    <mergeCell ref="B22:E23"/>
    <mergeCell ref="B35:F35"/>
    <mergeCell ref="B33:F33"/>
    <mergeCell ref="B25:F25"/>
    <mergeCell ref="B26:F26"/>
    <mergeCell ref="B27:F27"/>
    <mergeCell ref="B28:F28"/>
    <mergeCell ref="J22:L22"/>
    <mergeCell ref="B34:F34"/>
    <mergeCell ref="M4:N4"/>
    <mergeCell ref="M21:N21"/>
    <mergeCell ref="M5:M6"/>
    <mergeCell ref="N5:N6"/>
    <mergeCell ref="M22:M23"/>
    <mergeCell ref="N22:N23"/>
    <mergeCell ref="G22:I22"/>
    <mergeCell ref="G5:I5"/>
    <mergeCell ref="B31:F31"/>
    <mergeCell ref="B11:F11"/>
    <mergeCell ref="B12:F12"/>
    <mergeCell ref="B13:F13"/>
    <mergeCell ref="B15:F15"/>
    <mergeCell ref="B14:F14"/>
    <mergeCell ref="J5:L5"/>
    <mergeCell ref="B8:F8"/>
    <mergeCell ref="B9:F9"/>
    <mergeCell ref="B5:E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">
      <selection activeCell="A2" sqref="A2"/>
    </sheetView>
  </sheetViews>
  <sheetFormatPr defaultColWidth="8.796875" defaultRowHeight="27" customHeight="1"/>
  <cols>
    <col min="1" max="6" width="3.59765625" style="1" customWidth="1"/>
    <col min="7" max="8" width="14.3984375" style="1" customWidth="1"/>
    <col min="9" max="9" width="15.59765625" style="1" customWidth="1"/>
    <col min="10" max="11" width="14.3984375" style="1" customWidth="1"/>
    <col min="12" max="12" width="15.59765625" style="1" customWidth="1"/>
    <col min="13" max="13" width="14.3984375" style="1" customWidth="1"/>
    <col min="14" max="14" width="14.59765625" style="1" customWidth="1"/>
    <col min="15" max="15" width="10" style="1" customWidth="1"/>
    <col min="16" max="16384" width="9" style="1" customWidth="1"/>
  </cols>
  <sheetData>
    <row r="1" spans="1:13" s="78" customFormat="1" ht="27" customHeight="1">
      <c r="A1" s="78" t="s">
        <v>142</v>
      </c>
      <c r="I1" s="87"/>
      <c r="M1" s="80"/>
    </row>
    <row r="2" spans="2:15" ht="27" customHeight="1">
      <c r="B2" s="1" t="s">
        <v>44</v>
      </c>
      <c r="N2" s="164" t="s">
        <v>6</v>
      </c>
      <c r="O2" s="164"/>
    </row>
    <row r="3" spans="1:15" ht="27" customHeight="1">
      <c r="A3" s="7"/>
      <c r="B3" s="162" t="s">
        <v>96</v>
      </c>
      <c r="C3" s="162"/>
      <c r="D3" s="162"/>
      <c r="E3" s="162"/>
      <c r="F3" s="8"/>
      <c r="G3" s="170" t="s">
        <v>42</v>
      </c>
      <c r="H3" s="191"/>
      <c r="I3" s="171"/>
      <c r="J3" s="172"/>
      <c r="K3" s="170" t="s">
        <v>43</v>
      </c>
      <c r="L3" s="171"/>
      <c r="M3" s="172"/>
      <c r="N3" s="168" t="s">
        <v>106</v>
      </c>
      <c r="O3" s="168" t="s">
        <v>41</v>
      </c>
    </row>
    <row r="4" spans="1:15" ht="27" customHeight="1">
      <c r="A4" s="9"/>
      <c r="B4" s="163"/>
      <c r="C4" s="163"/>
      <c r="D4" s="163"/>
      <c r="E4" s="163"/>
      <c r="F4" s="10"/>
      <c r="G4" s="72" t="s">
        <v>169</v>
      </c>
      <c r="H4" s="101" t="s">
        <v>128</v>
      </c>
      <c r="I4" s="12" t="s">
        <v>170</v>
      </c>
      <c r="J4" s="13" t="s">
        <v>37</v>
      </c>
      <c r="K4" s="72" t="s">
        <v>169</v>
      </c>
      <c r="L4" s="12" t="s">
        <v>170</v>
      </c>
      <c r="M4" s="13" t="s">
        <v>39</v>
      </c>
      <c r="N4" s="188"/>
      <c r="O4" s="188"/>
    </row>
    <row r="5" spans="1:15" ht="27" customHeight="1">
      <c r="A5" s="180" t="s">
        <v>27</v>
      </c>
      <c r="B5" s="181"/>
      <c r="C5" s="181"/>
      <c r="D5" s="181"/>
      <c r="E5" s="181"/>
      <c r="F5" s="182"/>
      <c r="G5" s="18">
        <f>+G6</f>
        <v>364000000</v>
      </c>
      <c r="H5" s="95">
        <f>+H6</f>
        <v>0</v>
      </c>
      <c r="I5" s="19">
        <f>+I6</f>
        <v>0</v>
      </c>
      <c r="J5" s="20">
        <f>+J6</f>
        <v>364000000</v>
      </c>
      <c r="K5" s="18">
        <f>+K6</f>
        <v>0</v>
      </c>
      <c r="L5" s="19">
        <f>IF(L6=(M6-K6),L6,"ERROR")</f>
        <v>213100000</v>
      </c>
      <c r="M5" s="20">
        <f>+M6</f>
        <v>213100000</v>
      </c>
      <c r="N5" s="147">
        <f>+N6</f>
        <v>-150900000</v>
      </c>
      <c r="O5" s="28">
        <f aca="true" t="shared" si="0" ref="O5:O17">ROUND(M5/J5*100,1)</f>
        <v>58.5</v>
      </c>
    </row>
    <row r="6" spans="1:15" ht="27" customHeight="1">
      <c r="A6" s="31"/>
      <c r="B6" s="183" t="str">
        <f>+A5</f>
        <v>企業債</v>
      </c>
      <c r="C6" s="183"/>
      <c r="D6" s="183"/>
      <c r="E6" s="183"/>
      <c r="F6" s="184"/>
      <c r="G6" s="22">
        <v>364000000</v>
      </c>
      <c r="H6" s="96">
        <v>0</v>
      </c>
      <c r="I6" s="23">
        <v>0</v>
      </c>
      <c r="J6" s="24">
        <f>+G6+I6+H6</f>
        <v>364000000</v>
      </c>
      <c r="K6" s="22">
        <v>0</v>
      </c>
      <c r="L6" s="25">
        <f>+M6-K6</f>
        <v>213100000</v>
      </c>
      <c r="M6" s="26">
        <v>213100000</v>
      </c>
      <c r="N6" s="148">
        <f>+M6-J6</f>
        <v>-150900000</v>
      </c>
      <c r="O6" s="29">
        <f>ROUND(M6/J6*100,1)</f>
        <v>58.5</v>
      </c>
    </row>
    <row r="7" spans="1:15" ht="27" customHeight="1">
      <c r="A7" s="180" t="s">
        <v>28</v>
      </c>
      <c r="B7" s="181"/>
      <c r="C7" s="181"/>
      <c r="D7" s="181"/>
      <c r="E7" s="181"/>
      <c r="F7" s="182"/>
      <c r="G7" s="18">
        <f>+G8</f>
        <v>28035000</v>
      </c>
      <c r="H7" s="19">
        <f>+H8</f>
        <v>0</v>
      </c>
      <c r="I7" s="19">
        <f>+I8</f>
        <v>0</v>
      </c>
      <c r="J7" s="20">
        <f>+J8</f>
        <v>28035000</v>
      </c>
      <c r="K7" s="18">
        <f>+K8</f>
        <v>2228000</v>
      </c>
      <c r="L7" s="19">
        <f>IF(L8=(M8-K8),L8,"ERROR")</f>
        <v>14318500</v>
      </c>
      <c r="M7" s="20">
        <f>+M8</f>
        <v>16546500</v>
      </c>
      <c r="N7" s="21">
        <f>+N8</f>
        <v>-11488500</v>
      </c>
      <c r="O7" s="28">
        <f t="shared" si="0"/>
        <v>59</v>
      </c>
    </row>
    <row r="8" spans="1:15" ht="27" customHeight="1">
      <c r="A8" s="31"/>
      <c r="B8" s="183" t="str">
        <f>+A7</f>
        <v>工事負担金</v>
      </c>
      <c r="C8" s="183"/>
      <c r="D8" s="183"/>
      <c r="E8" s="183"/>
      <c r="F8" s="184"/>
      <c r="G8" s="22">
        <v>28035000</v>
      </c>
      <c r="H8" s="23">
        <v>0</v>
      </c>
      <c r="I8" s="23">
        <v>0</v>
      </c>
      <c r="J8" s="24">
        <f>+G8+I8</f>
        <v>28035000</v>
      </c>
      <c r="K8" s="22">
        <v>2228000</v>
      </c>
      <c r="L8" s="25">
        <f>+M8-K8</f>
        <v>14318500</v>
      </c>
      <c r="M8" s="26">
        <v>16546500</v>
      </c>
      <c r="N8" s="27">
        <f>+M8-J8</f>
        <v>-11488500</v>
      </c>
      <c r="O8" s="29">
        <f t="shared" si="0"/>
        <v>59</v>
      </c>
    </row>
    <row r="9" spans="1:15" ht="27" customHeight="1">
      <c r="A9" s="180" t="s">
        <v>29</v>
      </c>
      <c r="B9" s="181"/>
      <c r="C9" s="181"/>
      <c r="D9" s="181"/>
      <c r="E9" s="181"/>
      <c r="F9" s="182"/>
      <c r="G9" s="18">
        <f>+G10</f>
        <v>26037000</v>
      </c>
      <c r="H9" s="19">
        <f>+H10</f>
        <v>0</v>
      </c>
      <c r="I9" s="19">
        <f>+I10</f>
        <v>0</v>
      </c>
      <c r="J9" s="20">
        <f>+J10</f>
        <v>26037000</v>
      </c>
      <c r="K9" s="18">
        <f>+K10</f>
        <v>10406000</v>
      </c>
      <c r="L9" s="19">
        <f>IF(L10=(M9-K9),L10,"ERROR")</f>
        <v>17072000</v>
      </c>
      <c r="M9" s="20">
        <f>+M10</f>
        <v>27478000</v>
      </c>
      <c r="N9" s="21">
        <f>+N10</f>
        <v>1441000</v>
      </c>
      <c r="O9" s="28">
        <f t="shared" si="0"/>
        <v>105.5</v>
      </c>
    </row>
    <row r="10" spans="1:15" ht="27" customHeight="1">
      <c r="A10" s="31"/>
      <c r="B10" s="183" t="str">
        <f>+A9</f>
        <v>分担金</v>
      </c>
      <c r="C10" s="183"/>
      <c r="D10" s="183"/>
      <c r="E10" s="183"/>
      <c r="F10" s="184"/>
      <c r="G10" s="22">
        <v>26037000</v>
      </c>
      <c r="H10" s="23">
        <v>0</v>
      </c>
      <c r="I10" s="23">
        <v>0</v>
      </c>
      <c r="J10" s="24">
        <f>+G10+I10</f>
        <v>26037000</v>
      </c>
      <c r="K10" s="22">
        <v>10406000</v>
      </c>
      <c r="L10" s="25">
        <f>+M10-K10</f>
        <v>17072000</v>
      </c>
      <c r="M10" s="26">
        <v>27478000</v>
      </c>
      <c r="N10" s="27">
        <f>+M10-J10</f>
        <v>1441000</v>
      </c>
      <c r="O10" s="29">
        <f t="shared" si="0"/>
        <v>105.5</v>
      </c>
    </row>
    <row r="11" spans="1:15" ht="27" customHeight="1">
      <c r="A11" s="180" t="s">
        <v>30</v>
      </c>
      <c r="B11" s="181"/>
      <c r="C11" s="181"/>
      <c r="D11" s="181"/>
      <c r="E11" s="181"/>
      <c r="F11" s="182"/>
      <c r="G11" s="18">
        <f>+G12</f>
        <v>1000</v>
      </c>
      <c r="H11" s="19">
        <f aca="true" t="shared" si="1" ref="H11:M11">+H12</f>
        <v>0</v>
      </c>
      <c r="I11" s="19">
        <f t="shared" si="1"/>
        <v>0</v>
      </c>
      <c r="J11" s="20">
        <f>+J12</f>
        <v>1000</v>
      </c>
      <c r="K11" s="18">
        <f>+K12</f>
        <v>0</v>
      </c>
      <c r="L11" s="19">
        <f>IF(L12=(M11-K11),L12,"ERROR")</f>
        <v>0</v>
      </c>
      <c r="M11" s="20">
        <f t="shared" si="1"/>
        <v>0</v>
      </c>
      <c r="N11" s="21">
        <f>+N12</f>
        <v>-1000</v>
      </c>
      <c r="O11" s="28">
        <f t="shared" si="0"/>
        <v>0</v>
      </c>
    </row>
    <row r="12" spans="1:15" ht="27" customHeight="1">
      <c r="A12" s="31"/>
      <c r="B12" s="183" t="str">
        <f>+A11</f>
        <v>固定資産売却代金</v>
      </c>
      <c r="C12" s="183"/>
      <c r="D12" s="183"/>
      <c r="E12" s="183"/>
      <c r="F12" s="184"/>
      <c r="G12" s="22">
        <v>1000</v>
      </c>
      <c r="H12" s="23">
        <v>0</v>
      </c>
      <c r="I12" s="23">
        <v>0</v>
      </c>
      <c r="J12" s="24">
        <f>+G12+I12</f>
        <v>1000</v>
      </c>
      <c r="K12" s="22">
        <v>0</v>
      </c>
      <c r="L12" s="25">
        <f>+M12-K12</f>
        <v>0</v>
      </c>
      <c r="M12" s="26">
        <v>0</v>
      </c>
      <c r="N12" s="27">
        <f>+M12-J12</f>
        <v>-1000</v>
      </c>
      <c r="O12" s="29">
        <f t="shared" si="0"/>
        <v>0</v>
      </c>
    </row>
    <row r="13" spans="1:15" ht="27" customHeight="1">
      <c r="A13" s="180" t="s">
        <v>31</v>
      </c>
      <c r="B13" s="181"/>
      <c r="C13" s="181"/>
      <c r="D13" s="181"/>
      <c r="E13" s="181"/>
      <c r="F13" s="182"/>
      <c r="G13" s="18">
        <f>+G14</f>
        <v>1000</v>
      </c>
      <c r="H13" s="19">
        <f>+H14+H18</f>
        <v>0</v>
      </c>
      <c r="I13" s="19">
        <f>+I14+I18</f>
        <v>0</v>
      </c>
      <c r="J13" s="20">
        <f>+J14</f>
        <v>1000</v>
      </c>
      <c r="K13" s="18">
        <f>+K14</f>
        <v>0</v>
      </c>
      <c r="L13" s="19">
        <f>IF(L14=(M13-K13),L14,"ERROR")</f>
        <v>0</v>
      </c>
      <c r="M13" s="20">
        <f>+M14</f>
        <v>0</v>
      </c>
      <c r="N13" s="21">
        <f>+N14</f>
        <v>-1000</v>
      </c>
      <c r="O13" s="28">
        <f t="shared" si="0"/>
        <v>0</v>
      </c>
    </row>
    <row r="14" spans="1:15" ht="27" customHeight="1">
      <c r="A14" s="39"/>
      <c r="B14" s="189" t="str">
        <f>+A13</f>
        <v>国庫補助金</v>
      </c>
      <c r="C14" s="189"/>
      <c r="D14" s="189"/>
      <c r="E14" s="189"/>
      <c r="F14" s="190"/>
      <c r="G14" s="120">
        <v>1000</v>
      </c>
      <c r="H14" s="121">
        <v>0</v>
      </c>
      <c r="I14" s="121">
        <v>0</v>
      </c>
      <c r="J14" s="90">
        <f>+G14+I14</f>
        <v>1000</v>
      </c>
      <c r="K14" s="120">
        <v>0</v>
      </c>
      <c r="L14" s="91">
        <f>+M14-K14</f>
        <v>0</v>
      </c>
      <c r="M14" s="122">
        <v>0</v>
      </c>
      <c r="N14" s="92">
        <f>+M14-J14</f>
        <v>-1000</v>
      </c>
      <c r="O14" s="93">
        <f t="shared" si="0"/>
        <v>0</v>
      </c>
    </row>
    <row r="15" spans="1:15" ht="27" customHeight="1">
      <c r="A15" s="192" t="s">
        <v>77</v>
      </c>
      <c r="B15" s="193"/>
      <c r="C15" s="193"/>
      <c r="D15" s="193"/>
      <c r="E15" s="193"/>
      <c r="F15" s="194"/>
      <c r="G15" s="126">
        <f>G16</f>
        <v>45000000</v>
      </c>
      <c r="H15" s="127">
        <f>H16</f>
        <v>0</v>
      </c>
      <c r="I15" s="127">
        <f>I16</f>
        <v>0</v>
      </c>
      <c r="J15" s="128">
        <f>J16</f>
        <v>45000000</v>
      </c>
      <c r="K15" s="123">
        <f>K16</f>
        <v>0</v>
      </c>
      <c r="L15" s="124">
        <f>IF(L16=(M15-K15),L16,"ERROR")</f>
        <v>45000000</v>
      </c>
      <c r="M15" s="125">
        <f>M16</f>
        <v>45000000</v>
      </c>
      <c r="N15" s="47">
        <f>N16</f>
        <v>0</v>
      </c>
      <c r="O15" s="48">
        <f t="shared" si="0"/>
        <v>100</v>
      </c>
    </row>
    <row r="16" spans="1:15" ht="27" customHeight="1">
      <c r="A16" s="31"/>
      <c r="B16" s="195" t="s">
        <v>77</v>
      </c>
      <c r="C16" s="196"/>
      <c r="D16" s="196"/>
      <c r="E16" s="196"/>
      <c r="F16" s="197"/>
      <c r="G16" s="22">
        <v>45000000</v>
      </c>
      <c r="H16" s="23">
        <v>0</v>
      </c>
      <c r="I16" s="23">
        <v>0</v>
      </c>
      <c r="J16" s="24">
        <f>G16+I16</f>
        <v>45000000</v>
      </c>
      <c r="K16" s="22">
        <v>0</v>
      </c>
      <c r="L16" s="25">
        <f>M16-K16</f>
        <v>45000000</v>
      </c>
      <c r="M16" s="26">
        <v>45000000</v>
      </c>
      <c r="N16" s="27">
        <f>+M16-J16</f>
        <v>0</v>
      </c>
      <c r="O16" s="29">
        <f t="shared" si="0"/>
        <v>100</v>
      </c>
    </row>
    <row r="17" spans="1:15" ht="27" customHeight="1">
      <c r="A17" s="192" t="s">
        <v>76</v>
      </c>
      <c r="B17" s="193"/>
      <c r="C17" s="193"/>
      <c r="D17" s="193"/>
      <c r="E17" s="193"/>
      <c r="F17" s="194"/>
      <c r="G17" s="126">
        <f>G18</f>
        <v>420000</v>
      </c>
      <c r="H17" s="127">
        <f>H18</f>
        <v>0</v>
      </c>
      <c r="I17" s="127">
        <f>I18</f>
        <v>0</v>
      </c>
      <c r="J17" s="128">
        <f>J18</f>
        <v>420000</v>
      </c>
      <c r="K17" s="123">
        <f>K18</f>
        <v>0</v>
      </c>
      <c r="L17" s="124">
        <f>IF(L18=(M17-K17),L18,"ERROR")</f>
        <v>20000</v>
      </c>
      <c r="M17" s="125">
        <f>M18</f>
        <v>20000</v>
      </c>
      <c r="N17" s="47">
        <f>N18</f>
        <v>-400000</v>
      </c>
      <c r="O17" s="48">
        <f t="shared" si="0"/>
        <v>4.8</v>
      </c>
    </row>
    <row r="18" spans="1:15" ht="27" customHeight="1">
      <c r="A18" s="31"/>
      <c r="B18" s="195" t="s">
        <v>76</v>
      </c>
      <c r="C18" s="196"/>
      <c r="D18" s="196"/>
      <c r="E18" s="196"/>
      <c r="F18" s="197"/>
      <c r="G18" s="22">
        <v>420000</v>
      </c>
      <c r="H18" s="23">
        <v>0</v>
      </c>
      <c r="I18" s="23">
        <v>0</v>
      </c>
      <c r="J18" s="24">
        <f>G18+I18</f>
        <v>420000</v>
      </c>
      <c r="K18" s="22">
        <v>0</v>
      </c>
      <c r="L18" s="25">
        <f>M18-K18</f>
        <v>20000</v>
      </c>
      <c r="M18" s="26">
        <v>20000</v>
      </c>
      <c r="N18" s="27">
        <f>+M18-J18</f>
        <v>-400000</v>
      </c>
      <c r="O18" s="29">
        <f>ROUND(M18/J18*100,1)</f>
        <v>4.8</v>
      </c>
    </row>
    <row r="19" spans="1:15" ht="27" customHeight="1">
      <c r="A19" s="185" t="s">
        <v>104</v>
      </c>
      <c r="B19" s="186"/>
      <c r="C19" s="186"/>
      <c r="D19" s="186"/>
      <c r="E19" s="186"/>
      <c r="F19" s="187"/>
      <c r="G19" s="14">
        <f>G5+G7+G9+G11+G13+G15+G17</f>
        <v>463494000</v>
      </c>
      <c r="H19" s="15">
        <f>H5+H7+H9+H11+H13</f>
        <v>0</v>
      </c>
      <c r="I19" s="15">
        <f>I5+I7+I9+I11+I13</f>
        <v>0</v>
      </c>
      <c r="J19" s="16">
        <f>J5+J7+J9+J11+J13+J15+J17</f>
        <v>463494000</v>
      </c>
      <c r="K19" s="14">
        <f>K5+K7+K9+K11+K13+K15+K17</f>
        <v>12634000</v>
      </c>
      <c r="L19" s="15">
        <f>IF(SUM(L5,L7,L9,L11,L13,L15,L17)=(M19-K19),SUM(L5,L7,L9,L11,L13,L15,L17),"ERROR")</f>
        <v>289510500</v>
      </c>
      <c r="M19" s="16">
        <f>M5+M7+M9+M11+M13+M15+M17</f>
        <v>302144500</v>
      </c>
      <c r="N19" s="146">
        <f>N5+N7+N9+N11+N13+N15+N17</f>
        <v>-161349500</v>
      </c>
      <c r="O19" s="4">
        <f>ROUND(M19/J19*100,1)</f>
        <v>65.2</v>
      </c>
    </row>
    <row r="20" spans="1:6" ht="27" customHeight="1">
      <c r="A20" s="3"/>
      <c r="B20" s="3"/>
      <c r="C20" s="3"/>
      <c r="D20" s="3"/>
      <c r="E20" s="3"/>
      <c r="F20" s="3"/>
    </row>
    <row r="21" spans="2:15" ht="27" customHeight="1">
      <c r="B21" s="1" t="s">
        <v>33</v>
      </c>
      <c r="N21" s="164" t="s">
        <v>6</v>
      </c>
      <c r="O21" s="164"/>
    </row>
    <row r="22" spans="1:15" ht="27" customHeight="1">
      <c r="A22" s="7"/>
      <c r="B22" s="162" t="s">
        <v>96</v>
      </c>
      <c r="C22" s="162"/>
      <c r="D22" s="162"/>
      <c r="E22" s="162"/>
      <c r="F22" s="8"/>
      <c r="G22" s="170" t="s">
        <v>42</v>
      </c>
      <c r="H22" s="191"/>
      <c r="I22" s="171"/>
      <c r="J22" s="172"/>
      <c r="K22" s="170" t="s">
        <v>95</v>
      </c>
      <c r="L22" s="171"/>
      <c r="M22" s="172"/>
      <c r="N22" s="168" t="s">
        <v>125</v>
      </c>
      <c r="O22" s="168" t="s">
        <v>73</v>
      </c>
    </row>
    <row r="23" spans="1:15" ht="27" customHeight="1">
      <c r="A23" s="9"/>
      <c r="B23" s="179"/>
      <c r="C23" s="179"/>
      <c r="D23" s="179"/>
      <c r="E23" s="179"/>
      <c r="F23" s="10"/>
      <c r="G23" s="72" t="s">
        <v>169</v>
      </c>
      <c r="H23" s="101" t="s">
        <v>128</v>
      </c>
      <c r="I23" s="12" t="s">
        <v>170</v>
      </c>
      <c r="J23" s="13" t="s">
        <v>37</v>
      </c>
      <c r="K23" s="72" t="s">
        <v>169</v>
      </c>
      <c r="L23" s="12" t="s">
        <v>170</v>
      </c>
      <c r="M23" s="13" t="s">
        <v>39</v>
      </c>
      <c r="N23" s="188"/>
      <c r="O23" s="188"/>
    </row>
    <row r="24" spans="1:15" ht="27" customHeight="1">
      <c r="A24" s="180" t="s">
        <v>34</v>
      </c>
      <c r="B24" s="181"/>
      <c r="C24" s="181"/>
      <c r="D24" s="181"/>
      <c r="E24" s="181"/>
      <c r="F24" s="182"/>
      <c r="G24" s="100">
        <f>SUM(G25:G26)</f>
        <v>542783000</v>
      </c>
      <c r="H24" s="19">
        <f>SUM(H25:H26)</f>
        <v>0</v>
      </c>
      <c r="I24" s="19">
        <f>SUM(I25:I26)</f>
        <v>-81942</v>
      </c>
      <c r="J24" s="20">
        <f>SUM(J25:J26)</f>
        <v>542701058</v>
      </c>
      <c r="K24" s="18">
        <f>SUM(K25:K26)</f>
        <v>43763818</v>
      </c>
      <c r="L24" s="19">
        <f>IF(SUM(L25:L26)=(M24-K24),SUM(L25:L26),"ERROR")</f>
        <v>479396265</v>
      </c>
      <c r="M24" s="20">
        <f>SUM(M25:M26)</f>
        <v>523160083</v>
      </c>
      <c r="N24" s="21">
        <f>J24-M24</f>
        <v>19540975</v>
      </c>
      <c r="O24" s="28">
        <f aca="true" t="shared" si="2" ref="O24:O31">ROUND(M24/J24*100,1)</f>
        <v>96.4</v>
      </c>
    </row>
    <row r="25" spans="1:15" ht="27" customHeight="1">
      <c r="A25" s="39"/>
      <c r="B25" s="198" t="s">
        <v>35</v>
      </c>
      <c r="C25" s="198"/>
      <c r="D25" s="198"/>
      <c r="E25" s="198"/>
      <c r="F25" s="199"/>
      <c r="G25" s="32">
        <v>539905000</v>
      </c>
      <c r="H25" s="97">
        <v>0</v>
      </c>
      <c r="I25" s="33">
        <v>-81942</v>
      </c>
      <c r="J25" s="34">
        <f>+G25+I25+H25</f>
        <v>539823058</v>
      </c>
      <c r="K25" s="32">
        <v>43552118</v>
      </c>
      <c r="L25" s="35">
        <f>+M25-K25</f>
        <v>478006096</v>
      </c>
      <c r="M25" s="36">
        <v>521558214</v>
      </c>
      <c r="N25" s="37">
        <f>J25-M25</f>
        <v>18264844</v>
      </c>
      <c r="O25" s="38">
        <f t="shared" si="2"/>
        <v>96.6</v>
      </c>
    </row>
    <row r="26" spans="1:15" ht="27" customHeight="1">
      <c r="A26" s="31"/>
      <c r="B26" s="183" t="s">
        <v>45</v>
      </c>
      <c r="C26" s="183"/>
      <c r="D26" s="183"/>
      <c r="E26" s="183"/>
      <c r="F26" s="184"/>
      <c r="G26" s="22">
        <v>2878000</v>
      </c>
      <c r="H26" s="96">
        <v>0</v>
      </c>
      <c r="I26" s="23"/>
      <c r="J26" s="24">
        <f>+G26+I26</f>
        <v>2878000</v>
      </c>
      <c r="K26" s="22">
        <v>211700</v>
      </c>
      <c r="L26" s="25">
        <f>+M26-K26</f>
        <v>1390169</v>
      </c>
      <c r="M26" s="26">
        <v>1601869</v>
      </c>
      <c r="N26" s="27">
        <f>J26-M26</f>
        <v>1276131</v>
      </c>
      <c r="O26" s="29">
        <f t="shared" si="2"/>
        <v>55.7</v>
      </c>
    </row>
    <row r="27" spans="1:15" ht="27" customHeight="1">
      <c r="A27" s="180" t="s">
        <v>36</v>
      </c>
      <c r="B27" s="181"/>
      <c r="C27" s="181"/>
      <c r="D27" s="181"/>
      <c r="E27" s="181"/>
      <c r="F27" s="182"/>
      <c r="G27" s="18">
        <f>G28</f>
        <v>157246000</v>
      </c>
      <c r="H27" s="19">
        <f>H28</f>
        <v>0</v>
      </c>
      <c r="I27" s="19">
        <f>SUM(I28:I28)</f>
        <v>81942</v>
      </c>
      <c r="J27" s="20">
        <f>SUM(J28:J28)</f>
        <v>157327942</v>
      </c>
      <c r="K27" s="18">
        <f>SUM(K28:K28)</f>
        <v>78222608</v>
      </c>
      <c r="L27" s="19">
        <f>IF(SUM(L28:L28)=(M27-K27),SUM(L28:L28),"ERROR")</f>
        <v>79105334</v>
      </c>
      <c r="M27" s="20">
        <f>SUM(M28:M28)</f>
        <v>157327942</v>
      </c>
      <c r="N27" s="21">
        <f>+N28</f>
        <v>0</v>
      </c>
      <c r="O27" s="28">
        <f t="shared" si="2"/>
        <v>100</v>
      </c>
    </row>
    <row r="28" spans="1:15" ht="27" customHeight="1">
      <c r="A28" s="31"/>
      <c r="B28" s="183" t="s">
        <v>36</v>
      </c>
      <c r="C28" s="183"/>
      <c r="D28" s="183"/>
      <c r="E28" s="183"/>
      <c r="F28" s="184"/>
      <c r="G28" s="22">
        <v>157246000</v>
      </c>
      <c r="H28" s="96">
        <v>0</v>
      </c>
      <c r="I28" s="23">
        <v>81942</v>
      </c>
      <c r="J28" s="24">
        <f>+G28+I28</f>
        <v>157327942</v>
      </c>
      <c r="K28" s="22">
        <v>78222608</v>
      </c>
      <c r="L28" s="25">
        <f>+M28-K28</f>
        <v>79105334</v>
      </c>
      <c r="M28" s="26">
        <v>157327942</v>
      </c>
      <c r="N28" s="27">
        <f>J28-M28</f>
        <v>0</v>
      </c>
      <c r="O28" s="29">
        <f t="shared" si="2"/>
        <v>100</v>
      </c>
    </row>
    <row r="29" spans="1:15" ht="27" customHeight="1">
      <c r="A29" s="180" t="s">
        <v>46</v>
      </c>
      <c r="B29" s="181"/>
      <c r="C29" s="181"/>
      <c r="D29" s="181"/>
      <c r="E29" s="181"/>
      <c r="F29" s="182"/>
      <c r="G29" s="18">
        <f>G30</f>
        <v>910000</v>
      </c>
      <c r="H29" s="19">
        <f>H30</f>
        <v>0</v>
      </c>
      <c r="I29" s="19">
        <f>I30</f>
        <v>0</v>
      </c>
      <c r="J29" s="20">
        <f>J30</f>
        <v>910000</v>
      </c>
      <c r="K29" s="18">
        <f>K30</f>
        <v>0</v>
      </c>
      <c r="L29" s="19">
        <f>IF(L30=(M29-K29),L30,"ERROR")</f>
        <v>909090</v>
      </c>
      <c r="M29" s="20">
        <f>M30</f>
        <v>909090</v>
      </c>
      <c r="N29" s="21">
        <f>J29-M29</f>
        <v>910</v>
      </c>
      <c r="O29" s="28">
        <f t="shared" si="2"/>
        <v>99.9</v>
      </c>
    </row>
    <row r="30" spans="1:15" ht="27" customHeight="1">
      <c r="A30" s="31"/>
      <c r="B30" s="183" t="str">
        <f>+A29</f>
        <v>過年度返還金</v>
      </c>
      <c r="C30" s="183"/>
      <c r="D30" s="183"/>
      <c r="E30" s="183"/>
      <c r="F30" s="184"/>
      <c r="G30" s="22">
        <v>910000</v>
      </c>
      <c r="H30" s="96">
        <v>0</v>
      </c>
      <c r="I30" s="23"/>
      <c r="J30" s="24">
        <f>+G30+I30+H30</f>
        <v>910000</v>
      </c>
      <c r="K30" s="22">
        <v>0</v>
      </c>
      <c r="L30" s="25">
        <f>+M30-K30</f>
        <v>909090</v>
      </c>
      <c r="M30" s="26">
        <v>909090</v>
      </c>
      <c r="N30" s="27">
        <f>J30-M30</f>
        <v>910</v>
      </c>
      <c r="O30" s="29">
        <f t="shared" si="2"/>
        <v>99.9</v>
      </c>
    </row>
    <row r="31" spans="1:15" ht="27" customHeight="1">
      <c r="A31" s="185" t="s">
        <v>105</v>
      </c>
      <c r="B31" s="186"/>
      <c r="C31" s="186"/>
      <c r="D31" s="186"/>
      <c r="E31" s="186"/>
      <c r="F31" s="187"/>
      <c r="G31" s="14">
        <f>+G24+G27+G29</f>
        <v>700939000</v>
      </c>
      <c r="H31" s="15">
        <f>+H24+H27+H29</f>
        <v>0</v>
      </c>
      <c r="I31" s="15">
        <f>+I24+I27+I29</f>
        <v>0</v>
      </c>
      <c r="J31" s="16">
        <f>+J24+J27+J29</f>
        <v>700939000</v>
      </c>
      <c r="K31" s="14">
        <f>+K24+K27+K29</f>
        <v>121986426</v>
      </c>
      <c r="L31" s="15">
        <f>IF(SUM(L24,L27,L29,)=(M31-K31),SUM(L24,L27,L29,),"ERROR")</f>
        <v>559410689</v>
      </c>
      <c r="M31" s="16">
        <f>+M24+M27+M29</f>
        <v>681397115</v>
      </c>
      <c r="N31" s="146">
        <f>J31-M31</f>
        <v>19541885</v>
      </c>
      <c r="O31" s="4">
        <f t="shared" si="2"/>
        <v>97.2</v>
      </c>
    </row>
  </sheetData>
  <sheetProtection/>
  <mergeCells count="35">
    <mergeCell ref="G22:J22"/>
    <mergeCell ref="B8:F8"/>
    <mergeCell ref="B12:F12"/>
    <mergeCell ref="B26:F26"/>
    <mergeCell ref="B25:F25"/>
    <mergeCell ref="A27:F27"/>
    <mergeCell ref="B22:E23"/>
    <mergeCell ref="A24:F24"/>
    <mergeCell ref="B18:F18"/>
    <mergeCell ref="A17:F17"/>
    <mergeCell ref="A7:F7"/>
    <mergeCell ref="A31:F31"/>
    <mergeCell ref="B28:F28"/>
    <mergeCell ref="A29:F29"/>
    <mergeCell ref="B30:F30"/>
    <mergeCell ref="B3:E4"/>
    <mergeCell ref="A15:F15"/>
    <mergeCell ref="B16:F16"/>
    <mergeCell ref="N3:N4"/>
    <mergeCell ref="O3:O4"/>
    <mergeCell ref="N2:O2"/>
    <mergeCell ref="K3:M3"/>
    <mergeCell ref="A5:F5"/>
    <mergeCell ref="B6:F6"/>
    <mergeCell ref="G3:J3"/>
    <mergeCell ref="K22:M22"/>
    <mergeCell ref="A9:F9"/>
    <mergeCell ref="B10:F10"/>
    <mergeCell ref="A11:F11"/>
    <mergeCell ref="A19:F19"/>
    <mergeCell ref="N21:O21"/>
    <mergeCell ref="N22:N23"/>
    <mergeCell ref="O22:O23"/>
    <mergeCell ref="A13:F13"/>
    <mergeCell ref="B14:F14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0" max="255" man="1"/>
  </rowBreaks>
  <ignoredErrors>
    <ignoredError sqref="M11 M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P55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796875" defaultRowHeight="19.5" customHeight="1"/>
  <cols>
    <col min="1" max="42" width="2.09765625" style="49" customWidth="1"/>
    <col min="43" max="68" width="2.59765625" style="49" customWidth="1"/>
    <col min="69" max="16384" width="9" style="49" customWidth="1"/>
  </cols>
  <sheetData>
    <row r="2" spans="1:42" s="78" customFormat="1" ht="19.5" customHeight="1">
      <c r="A2" s="87" t="s">
        <v>143</v>
      </c>
      <c r="B2" s="87"/>
      <c r="C2" s="10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spans="1:42" s="78" customFormat="1" ht="19.5" customHeight="1">
      <c r="A3" s="87" t="s">
        <v>163</v>
      </c>
      <c r="B3" s="87"/>
      <c r="C3" s="105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2" s="40" customFormat="1" ht="19.5" customHeight="1">
      <c r="A4" s="106"/>
      <c r="B4" s="106"/>
      <c r="C4" s="106"/>
      <c r="D4" s="107"/>
      <c r="E4" s="215" t="s">
        <v>47</v>
      </c>
      <c r="F4" s="215"/>
      <c r="G4" s="215"/>
      <c r="H4" s="215"/>
      <c r="I4" s="215"/>
      <c r="J4" s="215"/>
      <c r="K4" s="108"/>
      <c r="L4" s="203" t="s">
        <v>122</v>
      </c>
      <c r="M4" s="204"/>
      <c r="N4" s="204"/>
      <c r="O4" s="204"/>
      <c r="P4" s="204"/>
      <c r="Q4" s="204"/>
      <c r="R4" s="204"/>
      <c r="S4" s="205"/>
      <c r="T4" s="203" t="s">
        <v>123</v>
      </c>
      <c r="U4" s="204"/>
      <c r="V4" s="204"/>
      <c r="W4" s="204"/>
      <c r="X4" s="204"/>
      <c r="Y4" s="204"/>
      <c r="Z4" s="204"/>
      <c r="AA4" s="205"/>
      <c r="AB4" s="203" t="s">
        <v>121</v>
      </c>
      <c r="AC4" s="204"/>
      <c r="AD4" s="204"/>
      <c r="AE4" s="204"/>
      <c r="AF4" s="204"/>
      <c r="AG4" s="204"/>
      <c r="AH4" s="204"/>
      <c r="AI4" s="205"/>
      <c r="AJ4" s="106"/>
      <c r="AK4" s="106"/>
      <c r="AL4" s="106"/>
      <c r="AM4" s="106"/>
      <c r="AN4" s="106"/>
      <c r="AO4" s="106"/>
      <c r="AP4" s="106"/>
    </row>
    <row r="5" spans="1:42" s="40" customFormat="1" ht="19.5" customHeight="1">
      <c r="A5" s="106"/>
      <c r="B5" s="106"/>
      <c r="C5" s="106"/>
      <c r="D5" s="109"/>
      <c r="E5" s="216" t="s">
        <v>171</v>
      </c>
      <c r="F5" s="217"/>
      <c r="G5" s="217"/>
      <c r="H5" s="217"/>
      <c r="I5" s="217"/>
      <c r="J5" s="217"/>
      <c r="K5" s="110"/>
      <c r="L5" s="109"/>
      <c r="M5" s="111"/>
      <c r="N5" s="111"/>
      <c r="O5" s="111"/>
      <c r="P5" s="111"/>
      <c r="Q5" s="111"/>
      <c r="R5" s="206" t="s">
        <v>110</v>
      </c>
      <c r="S5" s="207"/>
      <c r="T5" s="109"/>
      <c r="U5" s="111"/>
      <c r="V5" s="111"/>
      <c r="W5" s="111"/>
      <c r="X5" s="111"/>
      <c r="Y5" s="111"/>
      <c r="Z5" s="206" t="s">
        <v>110</v>
      </c>
      <c r="AA5" s="207"/>
      <c r="AB5" s="109"/>
      <c r="AC5" s="111"/>
      <c r="AD5" s="111"/>
      <c r="AE5" s="111"/>
      <c r="AF5" s="111"/>
      <c r="AG5" s="111"/>
      <c r="AH5" s="206" t="s">
        <v>111</v>
      </c>
      <c r="AI5" s="207"/>
      <c r="AJ5" s="106"/>
      <c r="AK5" s="106"/>
      <c r="AL5" s="106"/>
      <c r="AM5" s="106"/>
      <c r="AN5" s="106"/>
      <c r="AO5" s="106"/>
      <c r="AP5" s="106"/>
    </row>
    <row r="6" spans="1:42" s="40" customFormat="1" ht="19.5" customHeight="1">
      <c r="A6" s="106"/>
      <c r="B6" s="106"/>
      <c r="C6" s="106"/>
      <c r="D6" s="112"/>
      <c r="E6" s="221" t="s">
        <v>118</v>
      </c>
      <c r="F6" s="221"/>
      <c r="G6" s="221"/>
      <c r="H6" s="221"/>
      <c r="I6" s="221"/>
      <c r="J6" s="221"/>
      <c r="K6" s="113"/>
      <c r="L6" s="211">
        <v>3959373</v>
      </c>
      <c r="M6" s="211"/>
      <c r="N6" s="211"/>
      <c r="O6" s="211"/>
      <c r="P6" s="211"/>
      <c r="Q6" s="211"/>
      <c r="R6" s="212"/>
      <c r="S6" s="212"/>
      <c r="T6" s="211">
        <v>3308764</v>
      </c>
      <c r="U6" s="211"/>
      <c r="V6" s="211"/>
      <c r="W6" s="211"/>
      <c r="X6" s="211"/>
      <c r="Y6" s="211"/>
      <c r="Z6" s="212"/>
      <c r="AA6" s="212"/>
      <c r="AB6" s="229">
        <f>ROUND(T6/L6*100,1)</f>
        <v>83.6</v>
      </c>
      <c r="AC6" s="229"/>
      <c r="AD6" s="229"/>
      <c r="AE6" s="229"/>
      <c r="AF6" s="229"/>
      <c r="AG6" s="229"/>
      <c r="AH6" s="212"/>
      <c r="AI6" s="212"/>
      <c r="AJ6" s="106"/>
      <c r="AK6" s="106"/>
      <c r="AL6" s="106"/>
      <c r="AM6" s="106"/>
      <c r="AN6" s="106"/>
      <c r="AO6" s="106"/>
      <c r="AP6" s="106"/>
    </row>
    <row r="7" spans="1:42" s="40" customFormat="1" ht="19.5" customHeight="1">
      <c r="A7" s="106"/>
      <c r="B7" s="106"/>
      <c r="C7" s="106"/>
      <c r="D7" s="114"/>
      <c r="E7" s="222" t="s">
        <v>131</v>
      </c>
      <c r="F7" s="223"/>
      <c r="G7" s="223"/>
      <c r="H7" s="223"/>
      <c r="I7" s="223"/>
      <c r="J7" s="223"/>
      <c r="K7" s="115"/>
      <c r="L7" s="213">
        <f>L8-L6</f>
        <v>3893666</v>
      </c>
      <c r="M7" s="213"/>
      <c r="N7" s="213"/>
      <c r="O7" s="213"/>
      <c r="P7" s="213"/>
      <c r="Q7" s="213"/>
      <c r="R7" s="214"/>
      <c r="S7" s="214"/>
      <c r="T7" s="213">
        <f>T8-T6</f>
        <v>3430935</v>
      </c>
      <c r="U7" s="213"/>
      <c r="V7" s="213"/>
      <c r="W7" s="213"/>
      <c r="X7" s="213"/>
      <c r="Y7" s="213"/>
      <c r="Z7" s="214"/>
      <c r="AA7" s="214"/>
      <c r="AB7" s="230">
        <f>ROUND(T7/L7*100,1)</f>
        <v>88.1</v>
      </c>
      <c r="AC7" s="230"/>
      <c r="AD7" s="230"/>
      <c r="AE7" s="230"/>
      <c r="AF7" s="230"/>
      <c r="AG7" s="230"/>
      <c r="AH7" s="214"/>
      <c r="AI7" s="214"/>
      <c r="AJ7" s="106"/>
      <c r="AK7" s="106"/>
      <c r="AL7" s="106"/>
      <c r="AM7" s="106"/>
      <c r="AN7" s="106"/>
      <c r="AO7" s="106"/>
      <c r="AP7" s="106"/>
    </row>
    <row r="8" spans="1:42" s="40" customFormat="1" ht="19.5" customHeight="1">
      <c r="A8" s="106"/>
      <c r="B8" s="106"/>
      <c r="C8" s="106"/>
      <c r="D8" s="116"/>
      <c r="E8" s="225" t="s">
        <v>119</v>
      </c>
      <c r="F8" s="225"/>
      <c r="G8" s="225"/>
      <c r="H8" s="225"/>
      <c r="I8" s="225"/>
      <c r="J8" s="225"/>
      <c r="K8" s="117"/>
      <c r="L8" s="208">
        <v>7853039</v>
      </c>
      <c r="M8" s="208"/>
      <c r="N8" s="208"/>
      <c r="O8" s="208"/>
      <c r="P8" s="208"/>
      <c r="Q8" s="208"/>
      <c r="R8" s="209"/>
      <c r="S8" s="209"/>
      <c r="T8" s="208">
        <v>6739699</v>
      </c>
      <c r="U8" s="208"/>
      <c r="V8" s="208"/>
      <c r="W8" s="208"/>
      <c r="X8" s="208"/>
      <c r="Y8" s="208"/>
      <c r="Z8" s="209"/>
      <c r="AA8" s="209"/>
      <c r="AB8" s="210">
        <f>ROUND(T8/L8*100,1)</f>
        <v>85.8</v>
      </c>
      <c r="AC8" s="210"/>
      <c r="AD8" s="210"/>
      <c r="AE8" s="210"/>
      <c r="AF8" s="210"/>
      <c r="AG8" s="210"/>
      <c r="AH8" s="209"/>
      <c r="AI8" s="209"/>
      <c r="AJ8" s="106"/>
      <c r="AK8" s="106"/>
      <c r="AL8" s="106"/>
      <c r="AM8" s="106"/>
      <c r="AN8" s="106"/>
      <c r="AO8" s="106"/>
      <c r="AP8" s="106"/>
    </row>
    <row r="9" spans="1:42" ht="19.5" customHeight="1">
      <c r="A9" s="106"/>
      <c r="B9" s="106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</row>
    <row r="10" spans="1:42" ht="19.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</row>
    <row r="11" spans="1:42" s="78" customFormat="1" ht="19.5" customHeight="1">
      <c r="A11" s="87" t="s">
        <v>162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119" t="s">
        <v>176</v>
      </c>
    </row>
    <row r="12" spans="1:42" ht="19.5" customHeight="1">
      <c r="A12" s="118"/>
      <c r="B12" s="118"/>
      <c r="C12" s="218" t="s">
        <v>120</v>
      </c>
      <c r="D12" s="219"/>
      <c r="E12" s="219"/>
      <c r="F12" s="220"/>
      <c r="G12" s="224" t="s">
        <v>129</v>
      </c>
      <c r="H12" s="201"/>
      <c r="I12" s="201"/>
      <c r="J12" s="201"/>
      <c r="K12" s="201" t="s">
        <v>112</v>
      </c>
      <c r="L12" s="201"/>
      <c r="M12" s="201"/>
      <c r="N12" s="201"/>
      <c r="O12" s="201" t="s">
        <v>113</v>
      </c>
      <c r="P12" s="201"/>
      <c r="Q12" s="201"/>
      <c r="R12" s="201"/>
      <c r="S12" s="201" t="s">
        <v>114</v>
      </c>
      <c r="T12" s="201"/>
      <c r="U12" s="201"/>
      <c r="V12" s="201"/>
      <c r="W12" s="201" t="s">
        <v>115</v>
      </c>
      <c r="X12" s="201"/>
      <c r="Y12" s="201"/>
      <c r="Z12" s="201"/>
      <c r="AA12" s="201" t="s">
        <v>116</v>
      </c>
      <c r="AB12" s="201"/>
      <c r="AC12" s="201"/>
      <c r="AD12" s="201"/>
      <c r="AE12" s="201" t="s">
        <v>117</v>
      </c>
      <c r="AF12" s="201"/>
      <c r="AG12" s="201"/>
      <c r="AH12" s="201"/>
      <c r="AI12" s="218" t="s">
        <v>48</v>
      </c>
      <c r="AJ12" s="219"/>
      <c r="AK12" s="219"/>
      <c r="AL12" s="220"/>
      <c r="AM12" s="218" t="s">
        <v>49</v>
      </c>
      <c r="AN12" s="219"/>
      <c r="AO12" s="219"/>
      <c r="AP12" s="220"/>
    </row>
    <row r="13" spans="1:42" ht="19.5" customHeight="1">
      <c r="A13" s="118"/>
      <c r="B13" s="118"/>
      <c r="C13" s="218" t="s">
        <v>109</v>
      </c>
      <c r="D13" s="219"/>
      <c r="E13" s="219"/>
      <c r="F13" s="220"/>
      <c r="G13" s="202">
        <v>23333</v>
      </c>
      <c r="H13" s="202"/>
      <c r="I13" s="202"/>
      <c r="J13" s="202"/>
      <c r="K13" s="202">
        <v>2796</v>
      </c>
      <c r="L13" s="202"/>
      <c r="M13" s="202"/>
      <c r="N13" s="202"/>
      <c r="O13" s="202">
        <v>394</v>
      </c>
      <c r="P13" s="202"/>
      <c r="Q13" s="202"/>
      <c r="R13" s="202"/>
      <c r="S13" s="202">
        <v>177</v>
      </c>
      <c r="T13" s="202"/>
      <c r="U13" s="202"/>
      <c r="V13" s="202"/>
      <c r="W13" s="202">
        <v>55</v>
      </c>
      <c r="X13" s="202"/>
      <c r="Y13" s="202"/>
      <c r="Z13" s="202"/>
      <c r="AA13" s="202">
        <v>35</v>
      </c>
      <c r="AB13" s="202"/>
      <c r="AC13" s="202"/>
      <c r="AD13" s="202"/>
      <c r="AE13" s="202">
        <v>3</v>
      </c>
      <c r="AF13" s="202"/>
      <c r="AG13" s="202"/>
      <c r="AH13" s="202"/>
      <c r="AI13" s="202">
        <v>182</v>
      </c>
      <c r="AJ13" s="202"/>
      <c r="AK13" s="202"/>
      <c r="AL13" s="202"/>
      <c r="AM13" s="228">
        <f>SUM(G13:AL13)</f>
        <v>26975</v>
      </c>
      <c r="AN13" s="228"/>
      <c r="AO13" s="228"/>
      <c r="AP13" s="228"/>
    </row>
    <row r="16" s="78" customFormat="1" ht="19.5" customHeight="1">
      <c r="A16" s="78" t="s">
        <v>172</v>
      </c>
    </row>
    <row r="17" spans="1:28" s="78" customFormat="1" ht="19.5" customHeight="1">
      <c r="A17" s="78" t="s">
        <v>154</v>
      </c>
      <c r="V17" s="227"/>
      <c r="W17" s="227"/>
      <c r="X17" s="227"/>
      <c r="Y17" s="227"/>
      <c r="Z17" s="227"/>
      <c r="AA17" s="227"/>
      <c r="AB17" s="227"/>
    </row>
    <row r="18" ht="19.5" customHeight="1">
      <c r="D18" s="49" t="s">
        <v>59</v>
      </c>
    </row>
    <row r="19" ht="19.5" customHeight="1">
      <c r="E19" s="49" t="s">
        <v>60</v>
      </c>
    </row>
    <row r="20" spans="6:30" ht="19.5" customHeight="1">
      <c r="F20" s="49" t="s">
        <v>50</v>
      </c>
      <c r="J20" s="49" t="s">
        <v>55</v>
      </c>
      <c r="W20" s="200">
        <f>SUM(W21:AC23)</f>
        <v>1339272</v>
      </c>
      <c r="X20" s="200"/>
      <c r="Y20" s="200"/>
      <c r="Z20" s="200"/>
      <c r="AA20" s="200"/>
      <c r="AB20" s="200"/>
      <c r="AC20" s="200"/>
      <c r="AD20" s="49" t="s">
        <v>69</v>
      </c>
    </row>
    <row r="21" spans="7:30" ht="19.5" customHeight="1">
      <c r="G21" s="49" t="s">
        <v>51</v>
      </c>
      <c r="K21" s="49" t="s">
        <v>0</v>
      </c>
      <c r="W21" s="226">
        <v>1242063</v>
      </c>
      <c r="X21" s="226"/>
      <c r="Y21" s="226"/>
      <c r="Z21" s="226"/>
      <c r="AA21" s="226"/>
      <c r="AB21" s="226"/>
      <c r="AC21" s="226"/>
      <c r="AD21" s="49" t="s">
        <v>69</v>
      </c>
    </row>
    <row r="22" spans="7:30" ht="19.5" customHeight="1">
      <c r="G22" s="49" t="s">
        <v>52</v>
      </c>
      <c r="K22" s="49" t="s">
        <v>54</v>
      </c>
      <c r="W22" s="226">
        <v>97208</v>
      </c>
      <c r="X22" s="226"/>
      <c r="Y22" s="226"/>
      <c r="Z22" s="226"/>
      <c r="AA22" s="226"/>
      <c r="AB22" s="226"/>
      <c r="AC22" s="226"/>
      <c r="AD22" s="49" t="s">
        <v>69</v>
      </c>
    </row>
    <row r="23" spans="7:30" ht="19.5" customHeight="1">
      <c r="G23" s="49" t="s">
        <v>53</v>
      </c>
      <c r="K23" s="49" t="s">
        <v>2</v>
      </c>
      <c r="W23" s="226">
        <v>1</v>
      </c>
      <c r="X23" s="226"/>
      <c r="Y23" s="226"/>
      <c r="Z23" s="226"/>
      <c r="AA23" s="226"/>
      <c r="AB23" s="226"/>
      <c r="AC23" s="226"/>
      <c r="AD23" s="49" t="s">
        <v>69</v>
      </c>
    </row>
    <row r="25" ht="19.5" customHeight="1">
      <c r="E25" s="49" t="s">
        <v>61</v>
      </c>
    </row>
    <row r="26" spans="6:30" ht="19.5" customHeight="1">
      <c r="F26" s="49" t="s">
        <v>50</v>
      </c>
      <c r="J26" s="49" t="s">
        <v>56</v>
      </c>
      <c r="W26" s="200">
        <f>SUM(W27:AC30)</f>
        <v>1298162</v>
      </c>
      <c r="X26" s="200"/>
      <c r="Y26" s="200"/>
      <c r="Z26" s="200"/>
      <c r="AA26" s="200"/>
      <c r="AB26" s="200"/>
      <c r="AC26" s="200"/>
      <c r="AD26" s="49" t="s">
        <v>69</v>
      </c>
    </row>
    <row r="27" spans="7:30" ht="19.5" customHeight="1">
      <c r="G27" s="102" t="s">
        <v>51</v>
      </c>
      <c r="K27" s="49" t="s">
        <v>3</v>
      </c>
      <c r="W27" s="226">
        <v>1274827</v>
      </c>
      <c r="X27" s="226"/>
      <c r="Y27" s="226"/>
      <c r="Z27" s="226"/>
      <c r="AA27" s="226"/>
      <c r="AB27" s="226"/>
      <c r="AC27" s="226"/>
      <c r="AD27" s="49" t="s">
        <v>69</v>
      </c>
    </row>
    <row r="28" spans="7:30" ht="19.5" customHeight="1">
      <c r="G28" s="49" t="s">
        <v>52</v>
      </c>
      <c r="K28" s="49" t="s">
        <v>4</v>
      </c>
      <c r="W28" s="226">
        <v>18234</v>
      </c>
      <c r="X28" s="226"/>
      <c r="Y28" s="226"/>
      <c r="Z28" s="226"/>
      <c r="AA28" s="226"/>
      <c r="AB28" s="226"/>
      <c r="AC28" s="226"/>
      <c r="AD28" s="49" t="s">
        <v>69</v>
      </c>
    </row>
    <row r="29" spans="7:30" ht="19.5" customHeight="1">
      <c r="G29" s="49" t="s">
        <v>53</v>
      </c>
      <c r="K29" s="49" t="s">
        <v>5</v>
      </c>
      <c r="W29" s="226">
        <v>101</v>
      </c>
      <c r="X29" s="226"/>
      <c r="Y29" s="226"/>
      <c r="Z29" s="226"/>
      <c r="AA29" s="226"/>
      <c r="AB29" s="226"/>
      <c r="AC29" s="226"/>
      <c r="AD29" s="49" t="s">
        <v>69</v>
      </c>
    </row>
    <row r="30" spans="7:30" ht="19.5" customHeight="1">
      <c r="G30" s="49" t="s">
        <v>57</v>
      </c>
      <c r="K30" s="49" t="s">
        <v>25</v>
      </c>
      <c r="W30" s="226">
        <v>5000</v>
      </c>
      <c r="X30" s="226"/>
      <c r="Y30" s="226"/>
      <c r="Z30" s="226"/>
      <c r="AA30" s="226"/>
      <c r="AB30" s="226"/>
      <c r="AC30" s="226"/>
      <c r="AD30" s="49" t="s">
        <v>69</v>
      </c>
    </row>
    <row r="32" ht="19.5" customHeight="1">
      <c r="D32" s="49" t="s">
        <v>58</v>
      </c>
    </row>
    <row r="33" ht="19.5" customHeight="1">
      <c r="E33" s="49" t="s">
        <v>60</v>
      </c>
    </row>
    <row r="34" spans="6:30" ht="19.5" customHeight="1">
      <c r="F34" s="49" t="s">
        <v>50</v>
      </c>
      <c r="J34" s="49" t="s">
        <v>62</v>
      </c>
      <c r="W34" s="200">
        <f>SUM(W35:AC41)</f>
        <v>569600</v>
      </c>
      <c r="X34" s="200"/>
      <c r="Y34" s="200"/>
      <c r="Z34" s="200"/>
      <c r="AA34" s="200"/>
      <c r="AB34" s="200"/>
      <c r="AC34" s="200"/>
      <c r="AD34" s="49" t="s">
        <v>69</v>
      </c>
    </row>
    <row r="35" spans="7:30" ht="19.5" customHeight="1">
      <c r="G35" s="102" t="s">
        <v>51</v>
      </c>
      <c r="K35" s="49" t="s">
        <v>27</v>
      </c>
      <c r="W35" s="226">
        <v>441000</v>
      </c>
      <c r="X35" s="226"/>
      <c r="Y35" s="226"/>
      <c r="Z35" s="226"/>
      <c r="AA35" s="226"/>
      <c r="AB35" s="226"/>
      <c r="AC35" s="226"/>
      <c r="AD35" s="49" t="s">
        <v>69</v>
      </c>
    </row>
    <row r="36" spans="7:30" ht="19.5" customHeight="1">
      <c r="G36" s="49" t="s">
        <v>52</v>
      </c>
      <c r="K36" s="49" t="s">
        <v>28</v>
      </c>
      <c r="W36" s="226">
        <v>28035</v>
      </c>
      <c r="X36" s="226"/>
      <c r="Y36" s="226"/>
      <c r="Z36" s="226"/>
      <c r="AA36" s="226"/>
      <c r="AB36" s="226"/>
      <c r="AC36" s="226"/>
      <c r="AD36" s="49" t="s">
        <v>69</v>
      </c>
    </row>
    <row r="37" spans="7:30" ht="19.5" customHeight="1">
      <c r="G37" s="49" t="s">
        <v>53</v>
      </c>
      <c r="K37" s="49" t="s">
        <v>29</v>
      </c>
      <c r="W37" s="226">
        <v>25443</v>
      </c>
      <c r="X37" s="226"/>
      <c r="Y37" s="226"/>
      <c r="Z37" s="226"/>
      <c r="AA37" s="226"/>
      <c r="AB37" s="226"/>
      <c r="AC37" s="226"/>
      <c r="AD37" s="49" t="s">
        <v>69</v>
      </c>
    </row>
    <row r="38" spans="7:30" ht="19.5" customHeight="1">
      <c r="G38" s="49" t="s">
        <v>57</v>
      </c>
      <c r="K38" s="49" t="s">
        <v>30</v>
      </c>
      <c r="W38" s="226">
        <v>1</v>
      </c>
      <c r="X38" s="226"/>
      <c r="Y38" s="226"/>
      <c r="Z38" s="226"/>
      <c r="AA38" s="226"/>
      <c r="AB38" s="226"/>
      <c r="AC38" s="226"/>
      <c r="AD38" s="49" t="s">
        <v>69</v>
      </c>
    </row>
    <row r="39" spans="7:30" ht="19.5" customHeight="1">
      <c r="G39" s="49" t="s">
        <v>63</v>
      </c>
      <c r="K39" s="49" t="s">
        <v>31</v>
      </c>
      <c r="W39" s="226">
        <v>1</v>
      </c>
      <c r="X39" s="226"/>
      <c r="Y39" s="226"/>
      <c r="Z39" s="226"/>
      <c r="AA39" s="226"/>
      <c r="AB39" s="226"/>
      <c r="AC39" s="226"/>
      <c r="AD39" s="49" t="s">
        <v>69</v>
      </c>
    </row>
    <row r="40" spans="7:30" ht="19.5" customHeight="1">
      <c r="G40" s="102" t="s">
        <v>64</v>
      </c>
      <c r="K40" s="102" t="s">
        <v>77</v>
      </c>
      <c r="W40" s="226">
        <v>75000</v>
      </c>
      <c r="X40" s="226"/>
      <c r="Y40" s="226"/>
      <c r="Z40" s="226"/>
      <c r="AA40" s="226"/>
      <c r="AB40" s="226"/>
      <c r="AC40" s="226"/>
      <c r="AD40" s="49" t="s">
        <v>69</v>
      </c>
    </row>
    <row r="41" spans="7:30" ht="19.5" customHeight="1">
      <c r="G41" s="102" t="s">
        <v>134</v>
      </c>
      <c r="K41" s="102" t="s">
        <v>22</v>
      </c>
      <c r="W41" s="226">
        <v>120</v>
      </c>
      <c r="X41" s="226"/>
      <c r="Y41" s="226"/>
      <c r="Z41" s="226"/>
      <c r="AA41" s="226"/>
      <c r="AB41" s="226"/>
      <c r="AC41" s="226"/>
      <c r="AD41" s="49" t="s">
        <v>69</v>
      </c>
    </row>
    <row r="42" ht="19.5" customHeight="1">
      <c r="E42" s="49" t="s">
        <v>61</v>
      </c>
    </row>
    <row r="43" spans="6:30" ht="19.5" customHeight="1">
      <c r="F43" s="49" t="s">
        <v>50</v>
      </c>
      <c r="J43" s="49" t="s">
        <v>66</v>
      </c>
      <c r="W43" s="200">
        <f>SUM(W44:AC46)</f>
        <v>858073</v>
      </c>
      <c r="X43" s="200"/>
      <c r="Y43" s="200"/>
      <c r="Z43" s="200"/>
      <c r="AA43" s="200"/>
      <c r="AB43" s="200"/>
      <c r="AC43" s="200"/>
      <c r="AD43" s="49" t="s">
        <v>69</v>
      </c>
    </row>
    <row r="44" spans="7:30" ht="19.5" customHeight="1">
      <c r="G44" s="49" t="s">
        <v>51</v>
      </c>
      <c r="K44" s="49" t="s">
        <v>34</v>
      </c>
      <c r="W44" s="226">
        <v>638604</v>
      </c>
      <c r="X44" s="226"/>
      <c r="Y44" s="226"/>
      <c r="Z44" s="226"/>
      <c r="AA44" s="226"/>
      <c r="AB44" s="226"/>
      <c r="AC44" s="226"/>
      <c r="AD44" s="49" t="s">
        <v>69</v>
      </c>
    </row>
    <row r="45" spans="7:30" ht="19.5" customHeight="1">
      <c r="G45" s="49" t="s">
        <v>53</v>
      </c>
      <c r="K45" s="49" t="s">
        <v>67</v>
      </c>
      <c r="W45" s="226">
        <v>215378</v>
      </c>
      <c r="X45" s="226"/>
      <c r="Y45" s="226"/>
      <c r="Z45" s="226"/>
      <c r="AA45" s="226"/>
      <c r="AB45" s="226"/>
      <c r="AC45" s="226"/>
      <c r="AD45" s="49" t="s">
        <v>69</v>
      </c>
    </row>
    <row r="46" spans="7:30" ht="19.5" customHeight="1">
      <c r="G46" s="49" t="s">
        <v>57</v>
      </c>
      <c r="K46" s="49" t="s">
        <v>46</v>
      </c>
      <c r="W46" s="226">
        <v>4091</v>
      </c>
      <c r="X46" s="226"/>
      <c r="Y46" s="226"/>
      <c r="Z46" s="226"/>
      <c r="AA46" s="226"/>
      <c r="AB46" s="226"/>
      <c r="AC46" s="226"/>
      <c r="AD46" s="49" t="s">
        <v>69</v>
      </c>
    </row>
    <row r="48" s="78" customFormat="1" ht="19.5" customHeight="1">
      <c r="A48" s="78" t="s">
        <v>144</v>
      </c>
    </row>
    <row r="49" spans="1:30" ht="19.5" customHeight="1">
      <c r="A49" s="102" t="s">
        <v>145</v>
      </c>
      <c r="X49" s="226">
        <v>27000</v>
      </c>
      <c r="Y49" s="226"/>
      <c r="Z49" s="226"/>
      <c r="AA49" s="226"/>
      <c r="AB49" s="226"/>
      <c r="AC49" s="226"/>
      <c r="AD49" s="49" t="s">
        <v>68</v>
      </c>
    </row>
    <row r="50" spans="1:30" ht="19.5" customHeight="1">
      <c r="A50" s="102" t="s">
        <v>146</v>
      </c>
      <c r="X50" s="226">
        <v>6612000</v>
      </c>
      <c r="Y50" s="226"/>
      <c r="Z50" s="226"/>
      <c r="AA50" s="226"/>
      <c r="AB50" s="226"/>
      <c r="AC50" s="226"/>
      <c r="AD50" s="49" t="s">
        <v>107</v>
      </c>
    </row>
    <row r="51" spans="1:30" ht="19.5" customHeight="1">
      <c r="A51" s="102" t="s">
        <v>147</v>
      </c>
      <c r="X51" s="226">
        <v>18115</v>
      </c>
      <c r="Y51" s="226"/>
      <c r="Z51" s="226"/>
      <c r="AA51" s="226"/>
      <c r="AB51" s="226"/>
      <c r="AC51" s="226"/>
      <c r="AD51" s="49" t="s">
        <v>108</v>
      </c>
    </row>
    <row r="52" ht="19.5" customHeight="1">
      <c r="A52" s="102" t="s">
        <v>148</v>
      </c>
    </row>
    <row r="53" spans="1:30" ht="19.5" customHeight="1">
      <c r="A53" s="102" t="s">
        <v>149</v>
      </c>
      <c r="X53" s="226">
        <v>368394</v>
      </c>
      <c r="Y53" s="226"/>
      <c r="Z53" s="226"/>
      <c r="AA53" s="226"/>
      <c r="AB53" s="226"/>
      <c r="AC53" s="226"/>
      <c r="AD53" s="49" t="s">
        <v>69</v>
      </c>
    </row>
    <row r="54" spans="1:30" ht="19.5" customHeight="1">
      <c r="A54" s="102" t="s">
        <v>150</v>
      </c>
      <c r="X54" s="226">
        <v>190000</v>
      </c>
      <c r="Y54" s="226"/>
      <c r="Z54" s="226"/>
      <c r="AA54" s="226"/>
      <c r="AB54" s="226"/>
      <c r="AC54" s="226"/>
      <c r="AD54" s="49" t="s">
        <v>69</v>
      </c>
    </row>
    <row r="55" spans="1:29" ht="19.5" customHeight="1">
      <c r="A55" s="102"/>
      <c r="X55" s="226"/>
      <c r="Y55" s="226"/>
      <c r="Z55" s="226"/>
      <c r="AA55" s="226"/>
      <c r="AB55" s="226"/>
      <c r="AC55" s="226"/>
    </row>
  </sheetData>
  <sheetProtection/>
  <mergeCells count="68">
    <mergeCell ref="X54:AC54"/>
    <mergeCell ref="X55:AC55"/>
    <mergeCell ref="AB4:AI4"/>
    <mergeCell ref="AB6:AI6"/>
    <mergeCell ref="AB7:AI7"/>
    <mergeCell ref="AH5:AI5"/>
    <mergeCell ref="X49:AC49"/>
    <mergeCell ref="X50:AC50"/>
    <mergeCell ref="X51:AC51"/>
    <mergeCell ref="W12:Z12"/>
    <mergeCell ref="W46:AC46"/>
    <mergeCell ref="W36:AC36"/>
    <mergeCell ref="W37:AC37"/>
    <mergeCell ref="W45:AC45"/>
    <mergeCell ref="W38:AC38"/>
    <mergeCell ref="W43:AC43"/>
    <mergeCell ref="W44:AC44"/>
    <mergeCell ref="W39:AC39"/>
    <mergeCell ref="W41:AC41"/>
    <mergeCell ref="W40:AC40"/>
    <mergeCell ref="AM12:AP12"/>
    <mergeCell ref="AM13:AP13"/>
    <mergeCell ref="AI12:AL12"/>
    <mergeCell ref="AI13:AL13"/>
    <mergeCell ref="W30:AC30"/>
    <mergeCell ref="W34:AC34"/>
    <mergeCell ref="W29:AC29"/>
    <mergeCell ref="AE13:AH13"/>
    <mergeCell ref="W13:Z13"/>
    <mergeCell ref="W28:AC28"/>
    <mergeCell ref="X53:AC53"/>
    <mergeCell ref="V17:AB17"/>
    <mergeCell ref="AA12:AD12"/>
    <mergeCell ref="AA13:AD13"/>
    <mergeCell ref="W21:AC21"/>
    <mergeCell ref="W27:AC27"/>
    <mergeCell ref="W35:AC35"/>
    <mergeCell ref="W22:AC22"/>
    <mergeCell ref="W23:AC23"/>
    <mergeCell ref="W26:AC26"/>
    <mergeCell ref="K12:N12"/>
    <mergeCell ref="L7:S7"/>
    <mergeCell ref="C13:F13"/>
    <mergeCell ref="G12:J12"/>
    <mergeCell ref="G13:J13"/>
    <mergeCell ref="E8:J8"/>
    <mergeCell ref="L8:S8"/>
    <mergeCell ref="O13:R13"/>
    <mergeCell ref="T6:AA6"/>
    <mergeCell ref="T7:AA7"/>
    <mergeCell ref="E4:J4"/>
    <mergeCell ref="E5:J5"/>
    <mergeCell ref="C12:F12"/>
    <mergeCell ref="L4:S4"/>
    <mergeCell ref="L6:S6"/>
    <mergeCell ref="R5:S5"/>
    <mergeCell ref="E6:J6"/>
    <mergeCell ref="E7:J7"/>
    <mergeCell ref="W20:AC20"/>
    <mergeCell ref="O12:R12"/>
    <mergeCell ref="S13:V13"/>
    <mergeCell ref="S12:V12"/>
    <mergeCell ref="K13:N13"/>
    <mergeCell ref="T4:AA4"/>
    <mergeCell ref="Z5:AA5"/>
    <mergeCell ref="T8:AA8"/>
    <mergeCell ref="AB8:AI8"/>
    <mergeCell ref="AE12:AH1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Normal="55" zoomScaleSheetLayoutView="100" workbookViewId="0" topLeftCell="A1">
      <selection activeCell="A3" sqref="A3"/>
    </sheetView>
  </sheetViews>
  <sheetFormatPr defaultColWidth="8.796875" defaultRowHeight="27" customHeight="1"/>
  <cols>
    <col min="1" max="6" width="3.59765625" style="49" customWidth="1"/>
    <col min="7" max="12" width="15.59765625" style="49" customWidth="1"/>
    <col min="13" max="13" width="14.59765625" style="49" customWidth="1"/>
    <col min="14" max="14" width="10" style="49" customWidth="1"/>
    <col min="15" max="16384" width="9" style="49" customWidth="1"/>
  </cols>
  <sheetData>
    <row r="1" s="78" customFormat="1" ht="27" customHeight="1">
      <c r="A1" s="78" t="s">
        <v>151</v>
      </c>
    </row>
    <row r="2" spans="1:5" s="78" customFormat="1" ht="27" customHeight="1">
      <c r="A2" s="78" t="s">
        <v>173</v>
      </c>
      <c r="B2" s="79"/>
      <c r="C2" s="79"/>
      <c r="D2" s="79"/>
      <c r="E2" s="79"/>
    </row>
    <row r="3" spans="1:12" s="78" customFormat="1" ht="27" customHeight="1">
      <c r="A3" s="78" t="s">
        <v>141</v>
      </c>
      <c r="L3" s="80"/>
    </row>
    <row r="4" spans="2:14" s="40" customFormat="1" ht="27" customHeight="1">
      <c r="B4" s="40" t="s">
        <v>38</v>
      </c>
      <c r="M4" s="164" t="s">
        <v>6</v>
      </c>
      <c r="N4" s="164"/>
    </row>
    <row r="5" spans="1:14" s="5" customFormat="1" ht="27" customHeight="1">
      <c r="A5" s="7"/>
      <c r="B5" s="162" t="s">
        <v>96</v>
      </c>
      <c r="C5" s="162"/>
      <c r="D5" s="162"/>
      <c r="E5" s="162"/>
      <c r="F5" s="8"/>
      <c r="G5" s="170" t="s">
        <v>42</v>
      </c>
      <c r="H5" s="171"/>
      <c r="I5" s="172"/>
      <c r="J5" s="170" t="s">
        <v>43</v>
      </c>
      <c r="K5" s="171"/>
      <c r="L5" s="172"/>
      <c r="M5" s="168" t="s">
        <v>40</v>
      </c>
      <c r="N5" s="168" t="s">
        <v>41</v>
      </c>
    </row>
    <row r="6" spans="1:14" s="5" customFormat="1" ht="27" customHeight="1">
      <c r="A6" s="9"/>
      <c r="B6" s="246"/>
      <c r="C6" s="246"/>
      <c r="D6" s="246"/>
      <c r="E6" s="246"/>
      <c r="F6" s="10"/>
      <c r="G6" s="72" t="s">
        <v>169</v>
      </c>
      <c r="H6" s="12" t="s">
        <v>170</v>
      </c>
      <c r="I6" s="13" t="s">
        <v>37</v>
      </c>
      <c r="J6" s="72" t="s">
        <v>169</v>
      </c>
      <c r="K6" s="12" t="s">
        <v>170</v>
      </c>
      <c r="L6" s="13" t="s">
        <v>39</v>
      </c>
      <c r="M6" s="169"/>
      <c r="N6" s="169"/>
    </row>
    <row r="7" spans="1:14" ht="27" customHeight="1">
      <c r="A7" s="234" t="s">
        <v>0</v>
      </c>
      <c r="B7" s="235"/>
      <c r="C7" s="235"/>
      <c r="D7" s="235"/>
      <c r="E7" s="235"/>
      <c r="F7" s="236"/>
      <c r="G7" s="18">
        <f>SUM(G8:G10)</f>
        <v>371642000</v>
      </c>
      <c r="H7" s="19">
        <f>SUM(H8:H10)</f>
        <v>0</v>
      </c>
      <c r="I7" s="20">
        <f>SUM(I8:I10)</f>
        <v>371642000</v>
      </c>
      <c r="J7" s="18">
        <f>SUM(J8:J10)</f>
        <v>232999452</v>
      </c>
      <c r="K7" s="19">
        <f>IF(SUM(K8:K10)=(L7-J7),SUM(K8:K10),"ERROR")</f>
        <v>154727810</v>
      </c>
      <c r="L7" s="20">
        <f>SUM(L8:L10)</f>
        <v>387727262</v>
      </c>
      <c r="M7" s="21">
        <f>SUM(M8:M10)</f>
        <v>16085262</v>
      </c>
      <c r="N7" s="28">
        <f aca="true" t="shared" si="0" ref="N7:N19">ROUND(L7/I7*100,1)</f>
        <v>104.3</v>
      </c>
    </row>
    <row r="8" spans="1:14" ht="27" customHeight="1">
      <c r="A8" s="73"/>
      <c r="B8" s="152" t="s">
        <v>70</v>
      </c>
      <c r="C8" s="152"/>
      <c r="D8" s="152"/>
      <c r="E8" s="152"/>
      <c r="F8" s="153"/>
      <c r="G8" s="51">
        <v>281175000</v>
      </c>
      <c r="H8" s="52">
        <v>0</v>
      </c>
      <c r="I8" s="34">
        <f>+G8+H8</f>
        <v>281175000</v>
      </c>
      <c r="J8" s="51">
        <v>142543452</v>
      </c>
      <c r="K8" s="35">
        <f>+L8-J8</f>
        <v>149548810</v>
      </c>
      <c r="L8" s="53">
        <v>292092262</v>
      </c>
      <c r="M8" s="37">
        <f>+L8-I8</f>
        <v>10917262</v>
      </c>
      <c r="N8" s="38">
        <f t="shared" si="0"/>
        <v>103.9</v>
      </c>
    </row>
    <row r="9" spans="1:14" ht="27" customHeight="1">
      <c r="A9" s="73"/>
      <c r="B9" s="152" t="s">
        <v>8</v>
      </c>
      <c r="C9" s="152"/>
      <c r="D9" s="152"/>
      <c r="E9" s="152"/>
      <c r="F9" s="153"/>
      <c r="G9" s="51">
        <v>129000</v>
      </c>
      <c r="H9" s="52">
        <v>0</v>
      </c>
      <c r="I9" s="34">
        <f>+G9+H9</f>
        <v>129000</v>
      </c>
      <c r="J9" s="51">
        <v>118000</v>
      </c>
      <c r="K9" s="35">
        <f aca="true" t="shared" si="1" ref="K9:K18">+L9-J9</f>
        <v>20000</v>
      </c>
      <c r="L9" s="53">
        <v>138000</v>
      </c>
      <c r="M9" s="37">
        <f>+L9-I9</f>
        <v>9000</v>
      </c>
      <c r="N9" s="38">
        <f t="shared" si="0"/>
        <v>107</v>
      </c>
    </row>
    <row r="10" spans="1:14" ht="27" customHeight="1">
      <c r="A10" s="67"/>
      <c r="B10" s="155" t="s">
        <v>71</v>
      </c>
      <c r="C10" s="155"/>
      <c r="D10" s="155"/>
      <c r="E10" s="155"/>
      <c r="F10" s="156"/>
      <c r="G10" s="55">
        <v>90338000</v>
      </c>
      <c r="H10" s="56">
        <v>0</v>
      </c>
      <c r="I10" s="24">
        <f>+G10+H10</f>
        <v>90338000</v>
      </c>
      <c r="J10" s="55">
        <v>90338000</v>
      </c>
      <c r="K10" s="25">
        <f t="shared" si="1"/>
        <v>5159000</v>
      </c>
      <c r="L10" s="57">
        <v>95497000</v>
      </c>
      <c r="M10" s="27">
        <f>+L10-I10</f>
        <v>5159000</v>
      </c>
      <c r="N10" s="29">
        <f t="shared" si="0"/>
        <v>105.7</v>
      </c>
    </row>
    <row r="11" spans="1:14" ht="27" customHeight="1">
      <c r="A11" s="237" t="s">
        <v>1</v>
      </c>
      <c r="B11" s="238"/>
      <c r="C11" s="238"/>
      <c r="D11" s="238"/>
      <c r="E11" s="238"/>
      <c r="F11" s="239"/>
      <c r="G11" s="18">
        <f>SUM(G12:G16)</f>
        <v>400332000</v>
      </c>
      <c r="H11" s="95">
        <f>SUM(H12:H16)</f>
        <v>0</v>
      </c>
      <c r="I11" s="20">
        <f>SUM(I12:I16)</f>
        <v>400332000</v>
      </c>
      <c r="J11" s="18">
        <f>SUM(J12:J16)</f>
        <v>261680072</v>
      </c>
      <c r="K11" s="19">
        <f>IF(SUM(K12:K16)=(L11-J11),SUM(K12:K16),"ERROR")</f>
        <v>112971659</v>
      </c>
      <c r="L11" s="20">
        <f>SUM(L12:L16)</f>
        <v>374651731</v>
      </c>
      <c r="M11" s="147">
        <f>SUM(M12:M16)</f>
        <v>-25680269</v>
      </c>
      <c r="N11" s="28">
        <f t="shared" si="0"/>
        <v>93.6</v>
      </c>
    </row>
    <row r="12" spans="1:14" ht="27" customHeight="1">
      <c r="A12" s="65"/>
      <c r="B12" s="152" t="s">
        <v>19</v>
      </c>
      <c r="C12" s="152"/>
      <c r="D12" s="152"/>
      <c r="E12" s="152"/>
      <c r="F12" s="153"/>
      <c r="G12" s="51">
        <v>2000</v>
      </c>
      <c r="H12" s="52">
        <v>0</v>
      </c>
      <c r="I12" s="34">
        <f>+G12+H12</f>
        <v>2000</v>
      </c>
      <c r="J12" s="51">
        <v>2412</v>
      </c>
      <c r="K12" s="35">
        <f t="shared" si="1"/>
        <v>3247</v>
      </c>
      <c r="L12" s="53">
        <v>5659</v>
      </c>
      <c r="M12" s="37">
        <f>+L12-I12</f>
        <v>3659</v>
      </c>
      <c r="N12" s="38">
        <f t="shared" si="0"/>
        <v>283</v>
      </c>
    </row>
    <row r="13" spans="1:14" ht="27" customHeight="1">
      <c r="A13" s="65"/>
      <c r="B13" s="152" t="s">
        <v>22</v>
      </c>
      <c r="C13" s="152"/>
      <c r="D13" s="152"/>
      <c r="E13" s="152"/>
      <c r="F13" s="153"/>
      <c r="G13" s="51">
        <v>261611000</v>
      </c>
      <c r="H13" s="52">
        <v>0</v>
      </c>
      <c r="I13" s="34">
        <f>+G13+H13</f>
        <v>261611000</v>
      </c>
      <c r="J13" s="51">
        <v>261611000</v>
      </c>
      <c r="K13" s="35">
        <f>+L13-J13</f>
        <v>-20747000</v>
      </c>
      <c r="L13" s="53">
        <v>240864000</v>
      </c>
      <c r="M13" s="37">
        <f>+L13-I13</f>
        <v>-20747000</v>
      </c>
      <c r="N13" s="38">
        <f t="shared" si="0"/>
        <v>92.1</v>
      </c>
    </row>
    <row r="14" spans="1:14" ht="27" customHeight="1">
      <c r="A14" s="65"/>
      <c r="B14" s="152" t="s">
        <v>23</v>
      </c>
      <c r="C14" s="152"/>
      <c r="D14" s="152"/>
      <c r="E14" s="152"/>
      <c r="F14" s="153"/>
      <c r="G14" s="51">
        <v>14145000</v>
      </c>
      <c r="H14" s="52">
        <v>0</v>
      </c>
      <c r="I14" s="34">
        <f>+G14+H14</f>
        <v>14145000</v>
      </c>
      <c r="J14" s="51">
        <v>0</v>
      </c>
      <c r="K14" s="35">
        <f>+L14-J14</f>
        <v>9075951</v>
      </c>
      <c r="L14" s="53">
        <v>9075951</v>
      </c>
      <c r="M14" s="37">
        <f>+L14-I14</f>
        <v>-5069049</v>
      </c>
      <c r="N14" s="38">
        <f t="shared" si="0"/>
        <v>64.2</v>
      </c>
    </row>
    <row r="15" spans="1:14" ht="27" customHeight="1">
      <c r="A15" s="65"/>
      <c r="B15" s="152" t="s">
        <v>126</v>
      </c>
      <c r="C15" s="152"/>
      <c r="D15" s="152"/>
      <c r="E15" s="152"/>
      <c r="F15" s="153"/>
      <c r="G15" s="88">
        <v>122676000</v>
      </c>
      <c r="H15" s="89">
        <v>0</v>
      </c>
      <c r="I15" s="34">
        <f>+G15+H15</f>
        <v>122676000</v>
      </c>
      <c r="J15" s="88">
        <v>0</v>
      </c>
      <c r="K15" s="91">
        <f t="shared" si="1"/>
        <v>122796027</v>
      </c>
      <c r="L15" s="99">
        <v>122796027</v>
      </c>
      <c r="M15" s="149">
        <f>+L15-I15</f>
        <v>120027</v>
      </c>
      <c r="N15" s="38">
        <f t="shared" si="0"/>
        <v>100.1</v>
      </c>
    </row>
    <row r="16" spans="1:14" ht="27" customHeight="1">
      <c r="A16" s="67"/>
      <c r="B16" s="155" t="s">
        <v>17</v>
      </c>
      <c r="C16" s="155"/>
      <c r="D16" s="155"/>
      <c r="E16" s="155"/>
      <c r="F16" s="156"/>
      <c r="G16" s="55">
        <v>1898000</v>
      </c>
      <c r="H16" s="56">
        <v>0</v>
      </c>
      <c r="I16" s="24">
        <f>+G16+H16</f>
        <v>1898000</v>
      </c>
      <c r="J16" s="55">
        <v>66660</v>
      </c>
      <c r="K16" s="25">
        <f t="shared" si="1"/>
        <v>1843434</v>
      </c>
      <c r="L16" s="57">
        <v>1910094</v>
      </c>
      <c r="M16" s="27">
        <f>+L16-I16</f>
        <v>12094</v>
      </c>
      <c r="N16" s="29">
        <f t="shared" si="0"/>
        <v>100.6</v>
      </c>
    </row>
    <row r="17" spans="1:14" ht="27" customHeight="1">
      <c r="A17" s="237" t="s">
        <v>2</v>
      </c>
      <c r="B17" s="238"/>
      <c r="C17" s="238"/>
      <c r="D17" s="238"/>
      <c r="E17" s="238"/>
      <c r="F17" s="239"/>
      <c r="G17" s="18">
        <f>+G18</f>
        <v>1000</v>
      </c>
      <c r="H17" s="19">
        <f>+H18</f>
        <v>0</v>
      </c>
      <c r="I17" s="20">
        <f>+I18</f>
        <v>1000</v>
      </c>
      <c r="J17" s="18">
        <f>+J18</f>
        <v>0</v>
      </c>
      <c r="K17" s="19">
        <f>IF(K18=(L17-J17),K18,"ERROR")</f>
        <v>0</v>
      </c>
      <c r="L17" s="20">
        <f>+L18</f>
        <v>0</v>
      </c>
      <c r="M17" s="21">
        <f>+M18</f>
        <v>-1000</v>
      </c>
      <c r="N17" s="28">
        <f t="shared" si="0"/>
        <v>0</v>
      </c>
    </row>
    <row r="18" spans="1:14" ht="27" customHeight="1">
      <c r="A18" s="67"/>
      <c r="B18" s="155" t="s">
        <v>18</v>
      </c>
      <c r="C18" s="155"/>
      <c r="D18" s="155"/>
      <c r="E18" s="155"/>
      <c r="F18" s="156"/>
      <c r="G18" s="55">
        <v>1000</v>
      </c>
      <c r="H18" s="56">
        <v>0</v>
      </c>
      <c r="I18" s="24">
        <f>+G18+H18</f>
        <v>1000</v>
      </c>
      <c r="J18" s="55">
        <v>0</v>
      </c>
      <c r="K18" s="25">
        <f t="shared" si="1"/>
        <v>0</v>
      </c>
      <c r="L18" s="57">
        <v>0</v>
      </c>
      <c r="M18" s="27">
        <f>+L18-I18</f>
        <v>-1000</v>
      </c>
      <c r="N18" s="29">
        <f t="shared" si="0"/>
        <v>0</v>
      </c>
    </row>
    <row r="19" spans="1:14" ht="27" customHeight="1">
      <c r="A19" s="231" t="s">
        <v>72</v>
      </c>
      <c r="B19" s="232"/>
      <c r="C19" s="232"/>
      <c r="D19" s="232"/>
      <c r="E19" s="232"/>
      <c r="F19" s="233"/>
      <c r="G19" s="14">
        <f>+G7+G11+G17</f>
        <v>771975000</v>
      </c>
      <c r="H19" s="15">
        <f>+H7+H11+H17</f>
        <v>0</v>
      </c>
      <c r="I19" s="16">
        <f>+I7+I11+I17</f>
        <v>771975000</v>
      </c>
      <c r="J19" s="14">
        <f>+J7+J11+J17</f>
        <v>494679524</v>
      </c>
      <c r="K19" s="15">
        <f>IF(SUM(K7,K11,K17)=(L19-J19),SUM(K7,K11,K17),"ERROR")</f>
        <v>267699469</v>
      </c>
      <c r="L19" s="16">
        <f>+L7+L11+L17</f>
        <v>762378993</v>
      </c>
      <c r="M19" s="146">
        <f>+M7+M11+M17</f>
        <v>-9596007</v>
      </c>
      <c r="N19" s="4">
        <f t="shared" si="0"/>
        <v>98.8</v>
      </c>
    </row>
    <row r="21" spans="2:14" ht="27" customHeight="1">
      <c r="B21" s="49" t="s">
        <v>24</v>
      </c>
      <c r="M21" s="165" t="s">
        <v>6</v>
      </c>
      <c r="N21" s="165"/>
    </row>
    <row r="22" spans="1:14" s="5" customFormat="1" ht="27" customHeight="1">
      <c r="A22" s="7"/>
      <c r="B22" s="162" t="s">
        <v>96</v>
      </c>
      <c r="C22" s="162"/>
      <c r="D22" s="162"/>
      <c r="E22" s="162"/>
      <c r="F22" s="8"/>
      <c r="G22" s="170" t="s">
        <v>42</v>
      </c>
      <c r="H22" s="171"/>
      <c r="I22" s="172"/>
      <c r="J22" s="170" t="s">
        <v>95</v>
      </c>
      <c r="K22" s="171"/>
      <c r="L22" s="172"/>
      <c r="M22" s="168" t="s">
        <v>125</v>
      </c>
      <c r="N22" s="168" t="s">
        <v>73</v>
      </c>
    </row>
    <row r="23" spans="1:14" s="5" customFormat="1" ht="27" customHeight="1">
      <c r="A23" s="9"/>
      <c r="B23" s="6"/>
      <c r="C23" s="6"/>
      <c r="D23" s="6"/>
      <c r="E23" s="6"/>
      <c r="F23" s="10"/>
      <c r="G23" s="72" t="s">
        <v>169</v>
      </c>
      <c r="H23" s="12" t="s">
        <v>170</v>
      </c>
      <c r="I23" s="13" t="s">
        <v>37</v>
      </c>
      <c r="J23" s="72" t="s">
        <v>169</v>
      </c>
      <c r="K23" s="12" t="s">
        <v>170</v>
      </c>
      <c r="L23" s="13" t="s">
        <v>39</v>
      </c>
      <c r="M23" s="169"/>
      <c r="N23" s="169"/>
    </row>
    <row r="24" spans="1:14" ht="27" customHeight="1">
      <c r="A24" s="237" t="s">
        <v>3</v>
      </c>
      <c r="B24" s="238"/>
      <c r="C24" s="238"/>
      <c r="D24" s="238"/>
      <c r="E24" s="238"/>
      <c r="F24" s="239"/>
      <c r="G24" s="18">
        <f>SUM(G25:G31)</f>
        <v>702208000</v>
      </c>
      <c r="H24" s="95">
        <f>SUM(H25:H31)</f>
        <v>0</v>
      </c>
      <c r="I24" s="20">
        <f>SUM(I25:I31)</f>
        <v>702208000</v>
      </c>
      <c r="J24" s="18">
        <f>SUM(J25:J31)</f>
        <v>160970833</v>
      </c>
      <c r="K24" s="19">
        <f>IF(SUM(K25:K31)=(L24-J24),SUM(K25:K31),"ERROR")</f>
        <v>504974739</v>
      </c>
      <c r="L24" s="20">
        <f>SUM(L25:L31)</f>
        <v>665945572</v>
      </c>
      <c r="M24" s="21">
        <f>SUM(M25:M31)</f>
        <v>36262428</v>
      </c>
      <c r="N24" s="28">
        <f aca="true" t="shared" si="2" ref="N24:N40">ROUND(L24/I24*100,1)</f>
        <v>94.8</v>
      </c>
    </row>
    <row r="25" spans="1:14" ht="27" customHeight="1">
      <c r="A25" s="65"/>
      <c r="B25" s="152" t="s">
        <v>74</v>
      </c>
      <c r="C25" s="152"/>
      <c r="D25" s="152"/>
      <c r="E25" s="152"/>
      <c r="F25" s="153"/>
      <c r="G25" s="51">
        <v>13187000</v>
      </c>
      <c r="H25" s="52">
        <v>0</v>
      </c>
      <c r="I25" s="34">
        <f aca="true" t="shared" si="3" ref="I25:I31">+G25+H25</f>
        <v>13187000</v>
      </c>
      <c r="J25" s="51">
        <v>5619877</v>
      </c>
      <c r="K25" s="35">
        <f aca="true" t="shared" si="4" ref="K25:K31">+L25-J25</f>
        <v>4633993</v>
      </c>
      <c r="L25" s="53">
        <v>10253870</v>
      </c>
      <c r="M25" s="37">
        <f aca="true" t="shared" si="5" ref="M25:M31">I25-L25</f>
        <v>2933130</v>
      </c>
      <c r="N25" s="38">
        <f t="shared" si="2"/>
        <v>77.8</v>
      </c>
    </row>
    <row r="26" spans="1:14" ht="27" customHeight="1">
      <c r="A26" s="65"/>
      <c r="B26" s="152" t="s">
        <v>124</v>
      </c>
      <c r="C26" s="152"/>
      <c r="D26" s="152"/>
      <c r="E26" s="152"/>
      <c r="F26" s="153"/>
      <c r="G26" s="51">
        <v>127327000</v>
      </c>
      <c r="H26" s="52">
        <v>0</v>
      </c>
      <c r="I26" s="34">
        <f t="shared" si="3"/>
        <v>127327000</v>
      </c>
      <c r="J26" s="51">
        <v>54935627</v>
      </c>
      <c r="K26" s="35">
        <f t="shared" si="4"/>
        <v>64067614</v>
      </c>
      <c r="L26" s="53">
        <v>119003241</v>
      </c>
      <c r="M26" s="37">
        <f t="shared" si="5"/>
        <v>8323759</v>
      </c>
      <c r="N26" s="38">
        <f t="shared" si="2"/>
        <v>93.5</v>
      </c>
    </row>
    <row r="27" spans="1:14" ht="27" customHeight="1">
      <c r="A27" s="65"/>
      <c r="B27" s="245" t="s">
        <v>135</v>
      </c>
      <c r="C27" s="152"/>
      <c r="D27" s="152"/>
      <c r="E27" s="152"/>
      <c r="F27" s="153"/>
      <c r="G27" s="51">
        <v>104534000</v>
      </c>
      <c r="H27" s="52">
        <v>0</v>
      </c>
      <c r="I27" s="34">
        <f t="shared" si="3"/>
        <v>104534000</v>
      </c>
      <c r="J27" s="51">
        <v>52392823</v>
      </c>
      <c r="K27" s="35">
        <f t="shared" si="4"/>
        <v>50900292</v>
      </c>
      <c r="L27" s="53">
        <v>103293115</v>
      </c>
      <c r="M27" s="37">
        <f t="shared" si="5"/>
        <v>1240885</v>
      </c>
      <c r="N27" s="38">
        <f t="shared" si="2"/>
        <v>98.8</v>
      </c>
    </row>
    <row r="28" spans="1:14" ht="27" customHeight="1">
      <c r="A28" s="65"/>
      <c r="B28" s="152" t="s">
        <v>12</v>
      </c>
      <c r="C28" s="152"/>
      <c r="D28" s="152"/>
      <c r="E28" s="152"/>
      <c r="F28" s="153"/>
      <c r="G28" s="51">
        <v>94750000</v>
      </c>
      <c r="H28" s="52">
        <v>0</v>
      </c>
      <c r="I28" s="34">
        <f t="shared" si="3"/>
        <v>94750000</v>
      </c>
      <c r="J28" s="51">
        <v>48022506</v>
      </c>
      <c r="K28" s="35">
        <f t="shared" si="4"/>
        <v>23294070</v>
      </c>
      <c r="L28" s="53">
        <v>71316576</v>
      </c>
      <c r="M28" s="37">
        <f t="shared" si="5"/>
        <v>23433424</v>
      </c>
      <c r="N28" s="38">
        <f t="shared" si="2"/>
        <v>75.3</v>
      </c>
    </row>
    <row r="29" spans="1:14" ht="27" customHeight="1">
      <c r="A29" s="65"/>
      <c r="B29" s="152" t="s">
        <v>13</v>
      </c>
      <c r="C29" s="152"/>
      <c r="D29" s="152"/>
      <c r="E29" s="152"/>
      <c r="F29" s="153"/>
      <c r="G29" s="51">
        <v>361450000</v>
      </c>
      <c r="H29" s="52">
        <v>0</v>
      </c>
      <c r="I29" s="34">
        <f t="shared" si="3"/>
        <v>361450000</v>
      </c>
      <c r="J29" s="51">
        <v>0</v>
      </c>
      <c r="K29" s="35">
        <f t="shared" si="4"/>
        <v>361122134</v>
      </c>
      <c r="L29" s="53">
        <v>361122134</v>
      </c>
      <c r="M29" s="37">
        <f t="shared" si="5"/>
        <v>327866</v>
      </c>
      <c r="N29" s="38">
        <f t="shared" si="2"/>
        <v>99.9</v>
      </c>
    </row>
    <row r="30" spans="1:14" ht="27" customHeight="1">
      <c r="A30" s="65"/>
      <c r="B30" s="152" t="s">
        <v>14</v>
      </c>
      <c r="C30" s="152"/>
      <c r="D30" s="152"/>
      <c r="E30" s="152"/>
      <c r="F30" s="153"/>
      <c r="G30" s="51">
        <v>958000</v>
      </c>
      <c r="H30" s="52">
        <v>0</v>
      </c>
      <c r="I30" s="34">
        <f t="shared" si="3"/>
        <v>958000</v>
      </c>
      <c r="J30" s="51">
        <v>0</v>
      </c>
      <c r="K30" s="35">
        <f t="shared" si="4"/>
        <v>956636</v>
      </c>
      <c r="L30" s="53">
        <v>956636</v>
      </c>
      <c r="M30" s="37">
        <f t="shared" si="5"/>
        <v>1364</v>
      </c>
      <c r="N30" s="38">
        <f t="shared" si="2"/>
        <v>99.9</v>
      </c>
    </row>
    <row r="31" spans="1:14" ht="27" customHeight="1">
      <c r="A31" s="67"/>
      <c r="B31" s="155" t="s">
        <v>15</v>
      </c>
      <c r="C31" s="155"/>
      <c r="D31" s="155"/>
      <c r="E31" s="155"/>
      <c r="F31" s="156"/>
      <c r="G31" s="55">
        <v>2000</v>
      </c>
      <c r="H31" s="56">
        <v>0</v>
      </c>
      <c r="I31" s="24">
        <f t="shared" si="3"/>
        <v>2000</v>
      </c>
      <c r="J31" s="55">
        <v>0</v>
      </c>
      <c r="K31" s="25">
        <f t="shared" si="4"/>
        <v>0</v>
      </c>
      <c r="L31" s="57">
        <v>0</v>
      </c>
      <c r="M31" s="27">
        <f t="shared" si="5"/>
        <v>2000</v>
      </c>
      <c r="N31" s="29">
        <f t="shared" si="2"/>
        <v>0</v>
      </c>
    </row>
    <row r="32" spans="1:14" ht="27" customHeight="1">
      <c r="A32" s="237" t="s">
        <v>4</v>
      </c>
      <c r="B32" s="238"/>
      <c r="C32" s="238"/>
      <c r="D32" s="238"/>
      <c r="E32" s="238"/>
      <c r="F32" s="239"/>
      <c r="G32" s="18">
        <f>SUM(G33:G35)</f>
        <v>40160000</v>
      </c>
      <c r="H32" s="19">
        <f>SUM(H33:H35)</f>
        <v>0</v>
      </c>
      <c r="I32" s="20">
        <f>SUM(I33:I35)</f>
        <v>40160000</v>
      </c>
      <c r="J32" s="18">
        <f>SUM(J33:J35)</f>
        <v>19713966</v>
      </c>
      <c r="K32" s="19">
        <f>IF(SUM(K33:K35)=(L32-J32),SUM(K33:K35),"ERROR")</f>
        <v>19085179</v>
      </c>
      <c r="L32" s="20">
        <f>SUM(L33:L35)</f>
        <v>38799145</v>
      </c>
      <c r="M32" s="21">
        <f>SUM(M33:M35)</f>
        <v>1360855</v>
      </c>
      <c r="N32" s="28">
        <f t="shared" si="2"/>
        <v>96.6</v>
      </c>
    </row>
    <row r="33" spans="1:14" ht="27" customHeight="1">
      <c r="A33" s="65"/>
      <c r="B33" s="152" t="s">
        <v>20</v>
      </c>
      <c r="C33" s="152"/>
      <c r="D33" s="152"/>
      <c r="E33" s="152"/>
      <c r="F33" s="153"/>
      <c r="G33" s="51">
        <v>40156000</v>
      </c>
      <c r="H33" s="52">
        <v>0</v>
      </c>
      <c r="I33" s="34">
        <f>+G33+H33</f>
        <v>40156000</v>
      </c>
      <c r="J33" s="51">
        <v>19713966</v>
      </c>
      <c r="K33" s="35">
        <f>+L33-J33</f>
        <v>19085179</v>
      </c>
      <c r="L33" s="53">
        <v>38799145</v>
      </c>
      <c r="M33" s="37">
        <f>I33-L33</f>
        <v>1356855</v>
      </c>
      <c r="N33" s="38">
        <f t="shared" si="2"/>
        <v>96.6</v>
      </c>
    </row>
    <row r="34" spans="1:14" ht="27" customHeight="1">
      <c r="A34" s="65"/>
      <c r="B34" s="152" t="s">
        <v>26</v>
      </c>
      <c r="C34" s="152"/>
      <c r="D34" s="152"/>
      <c r="E34" s="152"/>
      <c r="F34" s="153"/>
      <c r="G34" s="51">
        <v>2000</v>
      </c>
      <c r="H34" s="52">
        <v>0</v>
      </c>
      <c r="I34" s="34">
        <f>+G34+H34</f>
        <v>2000</v>
      </c>
      <c r="J34" s="51">
        <v>0</v>
      </c>
      <c r="K34" s="35">
        <f>+L34-J34</f>
        <v>0</v>
      </c>
      <c r="L34" s="82">
        <v>0</v>
      </c>
      <c r="M34" s="37">
        <f>I34-L34</f>
        <v>2000</v>
      </c>
      <c r="N34" s="38">
        <f t="shared" si="2"/>
        <v>0</v>
      </c>
    </row>
    <row r="35" spans="1:14" ht="27" customHeight="1">
      <c r="A35" s="67"/>
      <c r="B35" s="155" t="s">
        <v>16</v>
      </c>
      <c r="C35" s="155"/>
      <c r="D35" s="155"/>
      <c r="E35" s="155"/>
      <c r="F35" s="156"/>
      <c r="G35" s="55">
        <v>2000</v>
      </c>
      <c r="H35" s="52">
        <v>0</v>
      </c>
      <c r="I35" s="24">
        <f>+G35+H35</f>
        <v>2000</v>
      </c>
      <c r="J35" s="55">
        <v>0</v>
      </c>
      <c r="K35" s="25">
        <f>+L35-J35</f>
        <v>0</v>
      </c>
      <c r="L35" s="57">
        <v>0</v>
      </c>
      <c r="M35" s="27">
        <f>I35-L35</f>
        <v>2000</v>
      </c>
      <c r="N35" s="29">
        <f t="shared" si="2"/>
        <v>0</v>
      </c>
    </row>
    <row r="36" spans="1:14" ht="27" customHeight="1">
      <c r="A36" s="237" t="s">
        <v>5</v>
      </c>
      <c r="B36" s="238"/>
      <c r="C36" s="238"/>
      <c r="D36" s="238"/>
      <c r="E36" s="238"/>
      <c r="F36" s="239"/>
      <c r="G36" s="100">
        <f>SUM(G37:G38)</f>
        <v>4972000</v>
      </c>
      <c r="H36" s="19">
        <f>SUM(H37:H38)</f>
        <v>0</v>
      </c>
      <c r="I36" s="95">
        <f>SUM(I37:I38)</f>
        <v>4972000</v>
      </c>
      <c r="J36" s="18">
        <f>SUM(J37:J38)</f>
        <v>4812000</v>
      </c>
      <c r="K36" s="19">
        <f>IF(SUM(K37:K38)=(L36-J36),SUM(K37:K38),"ERROR")</f>
        <v>0</v>
      </c>
      <c r="L36" s="20">
        <f>SUM(L37:L38)</f>
        <v>4812000</v>
      </c>
      <c r="M36" s="20">
        <f>SUM(M37:M38)</f>
        <v>160000</v>
      </c>
      <c r="N36" s="28">
        <f t="shared" si="2"/>
        <v>96.8</v>
      </c>
    </row>
    <row r="37" spans="1:14" ht="27" customHeight="1">
      <c r="A37" s="130"/>
      <c r="B37" s="157" t="s">
        <v>21</v>
      </c>
      <c r="C37" s="152"/>
      <c r="D37" s="152"/>
      <c r="E37" s="152"/>
      <c r="F37" s="153"/>
      <c r="G37" s="133">
        <v>100000</v>
      </c>
      <c r="H37" s="134">
        <v>0</v>
      </c>
      <c r="I37" s="90">
        <f>+G37+H37</f>
        <v>100000</v>
      </c>
      <c r="J37" s="135">
        <v>0</v>
      </c>
      <c r="K37" s="91">
        <f>+L37-J37</f>
        <v>0</v>
      </c>
      <c r="L37" s="131">
        <v>0</v>
      </c>
      <c r="M37" s="92">
        <f>I37-L37</f>
        <v>100000</v>
      </c>
      <c r="N37" s="132">
        <f t="shared" si="2"/>
        <v>0</v>
      </c>
    </row>
    <row r="38" spans="1:14" ht="27" customHeight="1">
      <c r="A38" s="65"/>
      <c r="B38" s="240" t="s">
        <v>127</v>
      </c>
      <c r="C38" s="241"/>
      <c r="D38" s="241"/>
      <c r="E38" s="241"/>
      <c r="F38" s="242"/>
      <c r="G38" s="88">
        <v>4872000</v>
      </c>
      <c r="H38" s="89">
        <v>0</v>
      </c>
      <c r="I38" s="90">
        <f>+G38+H38</f>
        <v>4872000</v>
      </c>
      <c r="J38" s="88">
        <v>4812000</v>
      </c>
      <c r="K38" s="91">
        <f>+L38-J38</f>
        <v>0</v>
      </c>
      <c r="L38" s="99">
        <v>4812000</v>
      </c>
      <c r="M38" s="92">
        <f>I38-L38</f>
        <v>60000</v>
      </c>
      <c r="N38" s="93">
        <f t="shared" si="2"/>
        <v>98.8</v>
      </c>
    </row>
    <row r="39" spans="1:14" ht="27" customHeight="1">
      <c r="A39" s="173" t="s">
        <v>25</v>
      </c>
      <c r="B39" s="243"/>
      <c r="C39" s="243"/>
      <c r="D39" s="243"/>
      <c r="E39" s="243"/>
      <c r="F39" s="244"/>
      <c r="G39" s="69">
        <v>3000000</v>
      </c>
      <c r="H39" s="70">
        <v>0</v>
      </c>
      <c r="I39" s="16">
        <f>+G39+H39</f>
        <v>3000000</v>
      </c>
      <c r="J39" s="69">
        <v>0</v>
      </c>
      <c r="K39" s="70">
        <v>0</v>
      </c>
      <c r="L39" s="16">
        <f>+J39+K39</f>
        <v>0</v>
      </c>
      <c r="M39" s="2">
        <f>I39-L39</f>
        <v>3000000</v>
      </c>
      <c r="N39" s="4">
        <f t="shared" si="2"/>
        <v>0</v>
      </c>
    </row>
    <row r="40" spans="1:14" ht="27" customHeight="1">
      <c r="A40" s="231" t="s">
        <v>75</v>
      </c>
      <c r="B40" s="232"/>
      <c r="C40" s="232"/>
      <c r="D40" s="232"/>
      <c r="E40" s="232"/>
      <c r="F40" s="233"/>
      <c r="G40" s="14">
        <f>+G24+G32+G36+G39</f>
        <v>750340000</v>
      </c>
      <c r="H40" s="15">
        <f>+H24+H32+H36+H39</f>
        <v>0</v>
      </c>
      <c r="I40" s="16">
        <f>+I24+I32+I36+I39</f>
        <v>750340000</v>
      </c>
      <c r="J40" s="14">
        <f>+J24+J32+J36+J39</f>
        <v>185496799</v>
      </c>
      <c r="K40" s="15">
        <f>IF(SUM(K24,K32,K36,K39)=(L40-J40),SUM(K24,K32,K36,K39),"ERROR")</f>
        <v>524059918</v>
      </c>
      <c r="L40" s="16">
        <f>+L24+L32+L36+L39</f>
        <v>709556717</v>
      </c>
      <c r="M40" s="2">
        <f>+M24+M32+M36+M39</f>
        <v>40783283</v>
      </c>
      <c r="N40" s="4">
        <f t="shared" si="2"/>
        <v>94.6</v>
      </c>
    </row>
  </sheetData>
  <sheetProtection/>
  <mergeCells count="42">
    <mergeCell ref="B27:F27"/>
    <mergeCell ref="B37:F37"/>
    <mergeCell ref="B5:E6"/>
    <mergeCell ref="A32:F32"/>
    <mergeCell ref="B33:F33"/>
    <mergeCell ref="B34:F34"/>
    <mergeCell ref="B35:F35"/>
    <mergeCell ref="B18:F18"/>
    <mergeCell ref="A24:F24"/>
    <mergeCell ref="B13:F13"/>
    <mergeCell ref="B38:F38"/>
    <mergeCell ref="A39:F39"/>
    <mergeCell ref="A36:F36"/>
    <mergeCell ref="B31:F31"/>
    <mergeCell ref="B29:F29"/>
    <mergeCell ref="B30:F30"/>
    <mergeCell ref="B14:F14"/>
    <mergeCell ref="B16:F16"/>
    <mergeCell ref="A17:F17"/>
    <mergeCell ref="B15:F15"/>
    <mergeCell ref="B9:F9"/>
    <mergeCell ref="B10:F10"/>
    <mergeCell ref="A40:F40"/>
    <mergeCell ref="M4:N4"/>
    <mergeCell ref="M21:N21"/>
    <mergeCell ref="G22:I22"/>
    <mergeCell ref="J22:L22"/>
    <mergeCell ref="G5:I5"/>
    <mergeCell ref="A11:F11"/>
    <mergeCell ref="B12:F12"/>
    <mergeCell ref="J5:L5"/>
    <mergeCell ref="M5:M6"/>
    <mergeCell ref="A19:F19"/>
    <mergeCell ref="B28:F28"/>
    <mergeCell ref="B26:F26"/>
    <mergeCell ref="N5:N6"/>
    <mergeCell ref="M22:M23"/>
    <mergeCell ref="N22:N23"/>
    <mergeCell ref="A7:F7"/>
    <mergeCell ref="B8:F8"/>
    <mergeCell ref="B22:E22"/>
    <mergeCell ref="B25:F2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B1">
      <selection activeCell="M36" sqref="M36"/>
    </sheetView>
  </sheetViews>
  <sheetFormatPr defaultColWidth="8.796875" defaultRowHeight="24.75" customHeight="1"/>
  <cols>
    <col min="1" max="6" width="3.59765625" style="1" customWidth="1"/>
    <col min="7" max="8" width="14.3984375" style="1" customWidth="1"/>
    <col min="9" max="9" width="15.59765625" style="1" customWidth="1"/>
    <col min="10" max="11" width="14.3984375" style="1" customWidth="1"/>
    <col min="12" max="12" width="15.59765625" style="1" customWidth="1"/>
    <col min="13" max="13" width="14.3984375" style="1" customWidth="1"/>
    <col min="14" max="14" width="15.09765625" style="1" customWidth="1"/>
    <col min="15" max="15" width="10" style="1" customWidth="1"/>
    <col min="16" max="16384" width="9" style="1" customWidth="1"/>
  </cols>
  <sheetData>
    <row r="1" spans="1:13" s="78" customFormat="1" ht="24.75" customHeight="1">
      <c r="A1" s="78" t="s">
        <v>142</v>
      </c>
      <c r="M1" s="80"/>
    </row>
    <row r="2" spans="2:15" ht="24.75" customHeight="1">
      <c r="B2" s="1" t="s">
        <v>44</v>
      </c>
      <c r="N2" s="164" t="s">
        <v>6</v>
      </c>
      <c r="O2" s="164"/>
    </row>
    <row r="3" spans="1:15" ht="24.75" customHeight="1">
      <c r="A3" s="7"/>
      <c r="B3" s="162" t="s">
        <v>96</v>
      </c>
      <c r="C3" s="162"/>
      <c r="D3" s="162"/>
      <c r="E3" s="162"/>
      <c r="F3" s="8"/>
      <c r="G3" s="170" t="s">
        <v>42</v>
      </c>
      <c r="H3" s="191"/>
      <c r="I3" s="171"/>
      <c r="J3" s="172"/>
      <c r="K3" s="170" t="s">
        <v>43</v>
      </c>
      <c r="L3" s="171"/>
      <c r="M3" s="172"/>
      <c r="N3" s="168" t="s">
        <v>40</v>
      </c>
      <c r="O3" s="168" t="s">
        <v>41</v>
      </c>
    </row>
    <row r="4" spans="1:15" ht="24.75" customHeight="1">
      <c r="A4" s="9"/>
      <c r="B4" s="246"/>
      <c r="C4" s="246"/>
      <c r="D4" s="246"/>
      <c r="E4" s="246"/>
      <c r="F4" s="10"/>
      <c r="G4" s="72" t="s">
        <v>169</v>
      </c>
      <c r="H4" s="101" t="s">
        <v>128</v>
      </c>
      <c r="I4" s="12" t="s">
        <v>170</v>
      </c>
      <c r="J4" s="13" t="s">
        <v>37</v>
      </c>
      <c r="K4" s="72" t="s">
        <v>169</v>
      </c>
      <c r="L4" s="12" t="s">
        <v>170</v>
      </c>
      <c r="M4" s="13" t="s">
        <v>39</v>
      </c>
      <c r="N4" s="188"/>
      <c r="O4" s="188"/>
    </row>
    <row r="5" spans="1:15" ht="24.75" customHeight="1">
      <c r="A5" s="180" t="s">
        <v>27</v>
      </c>
      <c r="B5" s="181"/>
      <c r="C5" s="181"/>
      <c r="D5" s="181"/>
      <c r="E5" s="181"/>
      <c r="F5" s="182"/>
      <c r="G5" s="18">
        <f>+G6</f>
        <v>241500000</v>
      </c>
      <c r="H5" s="95">
        <f>+H6</f>
        <v>0</v>
      </c>
      <c r="I5" s="19">
        <f>+I6</f>
        <v>0</v>
      </c>
      <c r="J5" s="20">
        <f>+J6</f>
        <v>241500000</v>
      </c>
      <c r="K5" s="18">
        <f>+K6</f>
        <v>0</v>
      </c>
      <c r="L5" s="19">
        <f>IF(L6=(M5-K5),L6,"ERROR")</f>
        <v>225100000</v>
      </c>
      <c r="M5" s="20">
        <f>+M6</f>
        <v>225100000</v>
      </c>
      <c r="N5" s="21">
        <f>+N6</f>
        <v>-16400000</v>
      </c>
      <c r="O5" s="28">
        <f>ROUND(M5/J5*100,1)</f>
        <v>93.2</v>
      </c>
    </row>
    <row r="6" spans="1:15" ht="24.75" customHeight="1">
      <c r="A6" s="30"/>
      <c r="B6" s="183" t="str">
        <f>+A5</f>
        <v>企業債</v>
      </c>
      <c r="C6" s="183"/>
      <c r="D6" s="183"/>
      <c r="E6" s="183"/>
      <c r="F6" s="184"/>
      <c r="G6" s="22">
        <v>241500000</v>
      </c>
      <c r="H6" s="96">
        <v>0</v>
      </c>
      <c r="I6" s="23">
        <v>0</v>
      </c>
      <c r="J6" s="24">
        <f>+G6+I6+H6</f>
        <v>241500000</v>
      </c>
      <c r="K6" s="22">
        <v>0</v>
      </c>
      <c r="L6" s="25">
        <f>+M6-K6</f>
        <v>225100000</v>
      </c>
      <c r="M6" s="74">
        <v>225100000</v>
      </c>
      <c r="N6" s="27">
        <f>+M6-J6</f>
        <v>-16400000</v>
      </c>
      <c r="O6" s="29">
        <f>ROUND(M6/J6*100,1)</f>
        <v>93.2</v>
      </c>
    </row>
    <row r="7" spans="1:15" ht="24.75" customHeight="1">
      <c r="A7" s="180" t="s">
        <v>76</v>
      </c>
      <c r="B7" s="181"/>
      <c r="C7" s="181"/>
      <c r="D7" s="181"/>
      <c r="E7" s="181"/>
      <c r="F7" s="182"/>
      <c r="G7" s="18">
        <f>+G8</f>
        <v>648000</v>
      </c>
      <c r="H7" s="19">
        <f>+H8</f>
        <v>0</v>
      </c>
      <c r="I7" s="19">
        <f>+I8</f>
        <v>0</v>
      </c>
      <c r="J7" s="20">
        <f>+J8</f>
        <v>648000</v>
      </c>
      <c r="K7" s="18">
        <f>+K8</f>
        <v>0</v>
      </c>
      <c r="L7" s="19">
        <f>IF(L8=(M7-K7),L8,"ERROR")</f>
        <v>260000</v>
      </c>
      <c r="M7" s="20">
        <f>+M8</f>
        <v>260000</v>
      </c>
      <c r="N7" s="21">
        <f>+N8</f>
        <v>-388000</v>
      </c>
      <c r="O7" s="28">
        <f aca="true" t="shared" si="0" ref="O7:O18">ROUND(M7/J7*100,1)</f>
        <v>40.1</v>
      </c>
    </row>
    <row r="8" spans="1:15" ht="24.75" customHeight="1">
      <c r="A8" s="31"/>
      <c r="B8" s="183" t="str">
        <f>+A7</f>
        <v>他会計補助金</v>
      </c>
      <c r="C8" s="183"/>
      <c r="D8" s="183"/>
      <c r="E8" s="183"/>
      <c r="F8" s="184"/>
      <c r="G8" s="22">
        <v>648000</v>
      </c>
      <c r="H8" s="96">
        <v>0</v>
      </c>
      <c r="I8" s="23">
        <v>0</v>
      </c>
      <c r="J8" s="24">
        <f>+G8+I8</f>
        <v>648000</v>
      </c>
      <c r="K8" s="22">
        <v>0</v>
      </c>
      <c r="L8" s="25">
        <f>+M8-K8</f>
        <v>260000</v>
      </c>
      <c r="M8" s="74">
        <v>260000</v>
      </c>
      <c r="N8" s="27">
        <f>+M8-J8</f>
        <v>-388000</v>
      </c>
      <c r="O8" s="29">
        <f t="shared" si="0"/>
        <v>40.1</v>
      </c>
    </row>
    <row r="9" spans="1:15" ht="24.75" customHeight="1">
      <c r="A9" s="180" t="s">
        <v>78</v>
      </c>
      <c r="B9" s="181"/>
      <c r="C9" s="181"/>
      <c r="D9" s="181"/>
      <c r="E9" s="181"/>
      <c r="F9" s="182"/>
      <c r="G9" s="18">
        <f>+G10</f>
        <v>1000</v>
      </c>
      <c r="H9" s="19">
        <f aca="true" t="shared" si="1" ref="H9:N9">+H10</f>
        <v>0</v>
      </c>
      <c r="I9" s="19">
        <f t="shared" si="1"/>
        <v>0</v>
      </c>
      <c r="J9" s="20">
        <f>+J10</f>
        <v>1000</v>
      </c>
      <c r="K9" s="18">
        <f t="shared" si="1"/>
        <v>0</v>
      </c>
      <c r="L9" s="19">
        <f>IF(L10=(M9-K9),L10,"ERROR")</f>
        <v>0</v>
      </c>
      <c r="M9" s="20">
        <f t="shared" si="1"/>
        <v>0</v>
      </c>
      <c r="N9" s="21">
        <f t="shared" si="1"/>
        <v>-1000</v>
      </c>
      <c r="O9" s="28">
        <f t="shared" si="0"/>
        <v>0</v>
      </c>
    </row>
    <row r="10" spans="1:15" ht="24.75" customHeight="1">
      <c r="A10" s="31"/>
      <c r="B10" s="183" t="str">
        <f>+A9</f>
        <v>長期借入金</v>
      </c>
      <c r="C10" s="183"/>
      <c r="D10" s="183"/>
      <c r="E10" s="183"/>
      <c r="F10" s="184"/>
      <c r="G10" s="22">
        <v>1000</v>
      </c>
      <c r="H10" s="96">
        <v>0</v>
      </c>
      <c r="I10" s="23">
        <v>0</v>
      </c>
      <c r="J10" s="24">
        <f>+G10+I10</f>
        <v>1000</v>
      </c>
      <c r="K10" s="22">
        <v>0</v>
      </c>
      <c r="L10" s="25">
        <f>+M10-K10</f>
        <v>0</v>
      </c>
      <c r="M10" s="74">
        <v>0</v>
      </c>
      <c r="N10" s="27">
        <f>+M10-J10</f>
        <v>-1000</v>
      </c>
      <c r="O10" s="29">
        <f t="shared" si="0"/>
        <v>0</v>
      </c>
    </row>
    <row r="11" spans="1:15" ht="24.75" customHeight="1">
      <c r="A11" s="180" t="s">
        <v>30</v>
      </c>
      <c r="B11" s="181"/>
      <c r="C11" s="181"/>
      <c r="D11" s="181"/>
      <c r="E11" s="181"/>
      <c r="F11" s="182"/>
      <c r="G11" s="18">
        <f>+G12</f>
        <v>1000</v>
      </c>
      <c r="H11" s="19">
        <f aca="true" t="shared" si="2" ref="H11:M11">+H12</f>
        <v>0</v>
      </c>
      <c r="I11" s="19">
        <f t="shared" si="2"/>
        <v>0</v>
      </c>
      <c r="J11" s="20">
        <f t="shared" si="2"/>
        <v>1000</v>
      </c>
      <c r="K11" s="18">
        <f t="shared" si="2"/>
        <v>0</v>
      </c>
      <c r="L11" s="19">
        <f>IF(L12=(M11-K11),L12,"ERROR")</f>
        <v>0</v>
      </c>
      <c r="M11" s="20">
        <f t="shared" si="2"/>
        <v>0</v>
      </c>
      <c r="N11" s="21">
        <f>+N12</f>
        <v>-1000</v>
      </c>
      <c r="O11" s="28">
        <f t="shared" si="0"/>
        <v>0</v>
      </c>
    </row>
    <row r="12" spans="1:15" ht="24.75" customHeight="1">
      <c r="A12" s="31"/>
      <c r="B12" s="183" t="str">
        <f>+A11</f>
        <v>固定資産売却代金</v>
      </c>
      <c r="C12" s="183"/>
      <c r="D12" s="183"/>
      <c r="E12" s="183"/>
      <c r="F12" s="184"/>
      <c r="G12" s="22">
        <v>1000</v>
      </c>
      <c r="H12" s="96">
        <v>0</v>
      </c>
      <c r="I12" s="23">
        <v>0</v>
      </c>
      <c r="J12" s="24">
        <f>+G12+I12</f>
        <v>1000</v>
      </c>
      <c r="K12" s="22">
        <v>0</v>
      </c>
      <c r="L12" s="25">
        <f>+M12-K12</f>
        <v>0</v>
      </c>
      <c r="M12" s="74">
        <v>0</v>
      </c>
      <c r="N12" s="27">
        <f>+M12-J12</f>
        <v>-1000</v>
      </c>
      <c r="O12" s="29">
        <f t="shared" si="0"/>
        <v>0</v>
      </c>
    </row>
    <row r="13" spans="1:15" ht="24.75" customHeight="1">
      <c r="A13" s="180" t="s">
        <v>31</v>
      </c>
      <c r="B13" s="181"/>
      <c r="C13" s="181"/>
      <c r="D13" s="181"/>
      <c r="E13" s="181"/>
      <c r="F13" s="182"/>
      <c r="G13" s="18">
        <f>+G14</f>
        <v>66800000</v>
      </c>
      <c r="H13" s="19">
        <f>+H14</f>
        <v>0</v>
      </c>
      <c r="I13" s="19">
        <f>+I14</f>
        <v>0</v>
      </c>
      <c r="J13" s="20">
        <f>+J14</f>
        <v>66800000</v>
      </c>
      <c r="K13" s="18">
        <f>+K14</f>
        <v>0</v>
      </c>
      <c r="L13" s="19">
        <f>IF(L14=(M13-K13),L14,"ERROR")</f>
        <v>66800000</v>
      </c>
      <c r="M13" s="20">
        <f>+M14</f>
        <v>66800000</v>
      </c>
      <c r="N13" s="21">
        <f>+N14</f>
        <v>0</v>
      </c>
      <c r="O13" s="28">
        <f>ROUND(M13/J13*100,1)</f>
        <v>100</v>
      </c>
    </row>
    <row r="14" spans="1:15" ht="24.75" customHeight="1">
      <c r="A14" s="31"/>
      <c r="B14" s="183" t="s">
        <v>31</v>
      </c>
      <c r="C14" s="183"/>
      <c r="D14" s="183"/>
      <c r="E14" s="183"/>
      <c r="F14" s="184"/>
      <c r="G14" s="22">
        <v>66800000</v>
      </c>
      <c r="H14" s="96">
        <v>0</v>
      </c>
      <c r="I14" s="23">
        <v>0</v>
      </c>
      <c r="J14" s="24">
        <f>+G14+I14+H14</f>
        <v>66800000</v>
      </c>
      <c r="K14" s="22">
        <v>0</v>
      </c>
      <c r="L14" s="25">
        <f>+M14-K14</f>
        <v>66800000</v>
      </c>
      <c r="M14" s="74">
        <v>66800000</v>
      </c>
      <c r="N14" s="27">
        <f>+M14-J14</f>
        <v>0</v>
      </c>
      <c r="O14" s="29">
        <f>ROUND(M14/J14*100,1)</f>
        <v>100</v>
      </c>
    </row>
    <row r="15" spans="1:15" ht="24.75" customHeight="1">
      <c r="A15" s="180" t="s">
        <v>77</v>
      </c>
      <c r="B15" s="181"/>
      <c r="C15" s="181"/>
      <c r="D15" s="181"/>
      <c r="E15" s="181"/>
      <c r="F15" s="182"/>
      <c r="G15" s="18">
        <f aca="true" t="shared" si="3" ref="G15:M15">+G16</f>
        <v>1000</v>
      </c>
      <c r="H15" s="19">
        <f t="shared" si="3"/>
        <v>0</v>
      </c>
      <c r="I15" s="19">
        <f t="shared" si="3"/>
        <v>0</v>
      </c>
      <c r="J15" s="20">
        <f t="shared" si="3"/>
        <v>1000</v>
      </c>
      <c r="K15" s="18">
        <f t="shared" si="3"/>
        <v>0</v>
      </c>
      <c r="L15" s="19">
        <f>IF(L16=(M15-K15),L16,"ERROR")</f>
        <v>0</v>
      </c>
      <c r="M15" s="20">
        <f t="shared" si="3"/>
        <v>0</v>
      </c>
      <c r="N15" s="21">
        <f>+N16</f>
        <v>-1000</v>
      </c>
      <c r="O15" s="28">
        <f t="shared" si="0"/>
        <v>0</v>
      </c>
    </row>
    <row r="16" spans="1:15" ht="24.75" customHeight="1">
      <c r="A16" s="31"/>
      <c r="B16" s="183" t="s">
        <v>77</v>
      </c>
      <c r="C16" s="183"/>
      <c r="D16" s="183"/>
      <c r="E16" s="183"/>
      <c r="F16" s="184"/>
      <c r="G16" s="22">
        <v>1000</v>
      </c>
      <c r="H16" s="96">
        <v>0</v>
      </c>
      <c r="I16" s="23">
        <v>0</v>
      </c>
      <c r="J16" s="24">
        <f>+G16+I16</f>
        <v>1000</v>
      </c>
      <c r="K16" s="22">
        <v>0</v>
      </c>
      <c r="L16" s="25">
        <f>+M16-K16</f>
        <v>0</v>
      </c>
      <c r="M16" s="74">
        <v>0</v>
      </c>
      <c r="N16" s="27">
        <f>+M16-J16</f>
        <v>-1000</v>
      </c>
      <c r="O16" s="29">
        <f t="shared" si="0"/>
        <v>0</v>
      </c>
    </row>
    <row r="17" spans="1:15" ht="24.75" customHeight="1">
      <c r="A17" s="180" t="s">
        <v>32</v>
      </c>
      <c r="B17" s="181"/>
      <c r="C17" s="181"/>
      <c r="D17" s="181"/>
      <c r="E17" s="181"/>
      <c r="F17" s="182"/>
      <c r="G17" s="18">
        <f>+G18</f>
        <v>76232000</v>
      </c>
      <c r="H17" s="19">
        <f>+H18</f>
        <v>0</v>
      </c>
      <c r="I17" s="19">
        <f>+I18</f>
        <v>0</v>
      </c>
      <c r="J17" s="20">
        <f>+J18</f>
        <v>76232000</v>
      </c>
      <c r="K17" s="18">
        <f>+K18</f>
        <v>76232000</v>
      </c>
      <c r="L17" s="19">
        <f>IF(L18=(M17-K17),L18,"ERROR")</f>
        <v>0</v>
      </c>
      <c r="M17" s="20">
        <f>+M18</f>
        <v>76232000</v>
      </c>
      <c r="N17" s="21">
        <f>+N18</f>
        <v>0</v>
      </c>
      <c r="O17" s="28">
        <f t="shared" si="0"/>
        <v>100</v>
      </c>
    </row>
    <row r="18" spans="1:15" ht="24.75" customHeight="1">
      <c r="A18" s="31"/>
      <c r="B18" s="183" t="str">
        <f>+A17</f>
        <v>出資金</v>
      </c>
      <c r="C18" s="183"/>
      <c r="D18" s="183"/>
      <c r="E18" s="183"/>
      <c r="F18" s="184"/>
      <c r="G18" s="22">
        <v>76232000</v>
      </c>
      <c r="H18" s="96">
        <v>0</v>
      </c>
      <c r="I18" s="23">
        <v>0</v>
      </c>
      <c r="J18" s="24">
        <f>+G18+I18</f>
        <v>76232000</v>
      </c>
      <c r="K18" s="22">
        <v>76232000</v>
      </c>
      <c r="L18" s="25">
        <f>+M18-K18</f>
        <v>0</v>
      </c>
      <c r="M18" s="74">
        <v>76232000</v>
      </c>
      <c r="N18" s="27">
        <f>+M18-J18</f>
        <v>0</v>
      </c>
      <c r="O18" s="29">
        <f t="shared" si="0"/>
        <v>100</v>
      </c>
    </row>
    <row r="19" spans="1:15" ht="24.75" customHeight="1">
      <c r="A19" s="180" t="s">
        <v>133</v>
      </c>
      <c r="B19" s="181"/>
      <c r="C19" s="181"/>
      <c r="D19" s="181"/>
      <c r="E19" s="181"/>
      <c r="F19" s="182"/>
      <c r="G19" s="18">
        <f>+G20</f>
        <v>24693000</v>
      </c>
      <c r="H19" s="19">
        <f>+H20</f>
        <v>0</v>
      </c>
      <c r="I19" s="19">
        <f>+I20</f>
        <v>0</v>
      </c>
      <c r="J19" s="20">
        <f>+J20</f>
        <v>24693000</v>
      </c>
      <c r="K19" s="18">
        <f>+K20</f>
        <v>22397800</v>
      </c>
      <c r="L19" s="19">
        <f>IF(L20=(M19-K19),L20,"ERROR")</f>
        <v>2906000</v>
      </c>
      <c r="M19" s="20">
        <f>+M20</f>
        <v>25303800</v>
      </c>
      <c r="N19" s="21">
        <f>+N20</f>
        <v>610800</v>
      </c>
      <c r="O19" s="28">
        <f>ROUND(M19/J19*100,1)</f>
        <v>102.5</v>
      </c>
    </row>
    <row r="20" spans="1:15" ht="24.75" customHeight="1">
      <c r="A20" s="31"/>
      <c r="B20" s="183" t="s">
        <v>136</v>
      </c>
      <c r="C20" s="183"/>
      <c r="D20" s="183"/>
      <c r="E20" s="183"/>
      <c r="F20" s="184"/>
      <c r="G20" s="22">
        <v>24693000</v>
      </c>
      <c r="H20" s="96">
        <v>0</v>
      </c>
      <c r="I20" s="23">
        <v>0</v>
      </c>
      <c r="J20" s="24">
        <f>+G20+I20</f>
        <v>24693000</v>
      </c>
      <c r="K20" s="22">
        <v>22397800</v>
      </c>
      <c r="L20" s="25">
        <f>+M20-K20</f>
        <v>2906000</v>
      </c>
      <c r="M20" s="74">
        <v>25303800</v>
      </c>
      <c r="N20" s="27">
        <f>+M20-J20</f>
        <v>610800</v>
      </c>
      <c r="O20" s="29">
        <f>ROUND(M20/J20*100,1)</f>
        <v>102.5</v>
      </c>
    </row>
    <row r="21" spans="1:15" ht="24.75" customHeight="1">
      <c r="A21" s="185" t="s">
        <v>104</v>
      </c>
      <c r="B21" s="186"/>
      <c r="C21" s="186"/>
      <c r="D21" s="186"/>
      <c r="E21" s="186"/>
      <c r="F21" s="187"/>
      <c r="G21" s="14">
        <f>+G5+G7+G9+G11+G13+G15+G17+G19</f>
        <v>409876000</v>
      </c>
      <c r="H21" s="15">
        <f>+H5+H7+H9+H11+H13+H15+H19</f>
        <v>0</v>
      </c>
      <c r="I21" s="15">
        <f>+I5+I7+I9+I11+I13+I15+I19</f>
        <v>0</v>
      </c>
      <c r="J21" s="16">
        <f>+J5+J7+J9+J11+J13+J15+J17+J19</f>
        <v>409876000</v>
      </c>
      <c r="K21" s="14">
        <f>+K5+K7+K9+K11+K13+K15+K17+K19</f>
        <v>98629800</v>
      </c>
      <c r="L21" s="15">
        <f>IF(SUM(L5,L7,L9,L11,L13,L15,L19)=(M21-K21),SUM(L5,L7,L9,L11,L13,L15,L19),"ERROR")</f>
        <v>295066000</v>
      </c>
      <c r="M21" s="16">
        <f>+M5+M7+M9+M11+M13+M15+M17+M19</f>
        <v>393695800</v>
      </c>
      <c r="N21" s="2">
        <f>+N5+N7++N9+N11+N13+N15+N19</f>
        <v>-16180200</v>
      </c>
      <c r="O21" s="4">
        <f>ROUND(M21/J21*100,1)</f>
        <v>96.1</v>
      </c>
    </row>
    <row r="22" spans="1:6" ht="24.75" customHeight="1">
      <c r="A22" s="3"/>
      <c r="B22" s="3"/>
      <c r="C22" s="3"/>
      <c r="D22" s="3"/>
      <c r="E22" s="3"/>
      <c r="F22" s="3"/>
    </row>
    <row r="23" ht="24.75" customHeight="1">
      <c r="M23" s="11"/>
    </row>
    <row r="24" spans="2:15" ht="24.75" customHeight="1">
      <c r="B24" s="1" t="s">
        <v>33</v>
      </c>
      <c r="N24" s="164" t="s">
        <v>6</v>
      </c>
      <c r="O24" s="164"/>
    </row>
    <row r="25" spans="1:15" ht="24.75" customHeight="1">
      <c r="A25" s="7"/>
      <c r="B25" s="162" t="s">
        <v>96</v>
      </c>
      <c r="C25" s="162"/>
      <c r="D25" s="162"/>
      <c r="E25" s="162"/>
      <c r="F25" s="8"/>
      <c r="G25" s="170" t="s">
        <v>42</v>
      </c>
      <c r="H25" s="191"/>
      <c r="I25" s="171"/>
      <c r="J25" s="172"/>
      <c r="K25" s="170" t="s">
        <v>95</v>
      </c>
      <c r="L25" s="171"/>
      <c r="M25" s="172"/>
      <c r="N25" s="168" t="s">
        <v>125</v>
      </c>
      <c r="O25" s="168" t="s">
        <v>73</v>
      </c>
    </row>
    <row r="26" spans="1:15" ht="24.75" customHeight="1">
      <c r="A26" s="9"/>
      <c r="B26" s="246"/>
      <c r="C26" s="246"/>
      <c r="D26" s="246"/>
      <c r="E26" s="246"/>
      <c r="F26" s="10"/>
      <c r="G26" s="72" t="s">
        <v>169</v>
      </c>
      <c r="H26" s="101" t="s">
        <v>128</v>
      </c>
      <c r="I26" s="12" t="s">
        <v>170</v>
      </c>
      <c r="J26" s="13" t="s">
        <v>37</v>
      </c>
      <c r="K26" s="72" t="s">
        <v>169</v>
      </c>
      <c r="L26" s="12" t="s">
        <v>170</v>
      </c>
      <c r="M26" s="13" t="s">
        <v>39</v>
      </c>
      <c r="N26" s="188"/>
      <c r="O26" s="188"/>
    </row>
    <row r="27" spans="1:15" ht="24.75" customHeight="1">
      <c r="A27" s="180" t="s">
        <v>34</v>
      </c>
      <c r="B27" s="181"/>
      <c r="C27" s="181"/>
      <c r="D27" s="181"/>
      <c r="E27" s="181"/>
      <c r="F27" s="182"/>
      <c r="G27" s="18">
        <f>SUM(G28:G29)</f>
        <v>195298000</v>
      </c>
      <c r="H27" s="19">
        <f>SUM(H28:H29)</f>
        <v>0</v>
      </c>
      <c r="I27" s="19">
        <f>SUM(I28:I29)</f>
        <v>-16959</v>
      </c>
      <c r="J27" s="20">
        <f>SUM(J28:J29)</f>
        <v>195281041</v>
      </c>
      <c r="K27" s="18">
        <f>SUM(K28:K29)</f>
        <v>28188</v>
      </c>
      <c r="L27" s="19">
        <f>IF(SUM(L28:L29)=(M27-K27),SUM(L28:L29),"ERROR")</f>
        <v>133863453</v>
      </c>
      <c r="M27" s="20">
        <f>SUM(M28:M29)</f>
        <v>133891641</v>
      </c>
      <c r="N27" s="21">
        <f>SUM(N28:N29)</f>
        <v>61389400</v>
      </c>
      <c r="O27" s="28">
        <f aca="true" t="shared" si="4" ref="O27:O35">ROUND(M27/J27*100,1)</f>
        <v>68.6</v>
      </c>
    </row>
    <row r="28" spans="1:15" ht="24.75" customHeight="1">
      <c r="A28" s="39"/>
      <c r="B28" s="198" t="s">
        <v>35</v>
      </c>
      <c r="C28" s="198"/>
      <c r="D28" s="198"/>
      <c r="E28" s="198"/>
      <c r="F28" s="199"/>
      <c r="G28" s="32">
        <v>195295000</v>
      </c>
      <c r="H28" s="97">
        <v>0</v>
      </c>
      <c r="I28" s="33">
        <v>-16959</v>
      </c>
      <c r="J28" s="34">
        <f>+G28+H28+I28</f>
        <v>195278041</v>
      </c>
      <c r="K28" s="32">
        <v>28188</v>
      </c>
      <c r="L28" s="35">
        <f>+M28-K28</f>
        <v>133863453</v>
      </c>
      <c r="M28" s="75">
        <v>133891641</v>
      </c>
      <c r="N28" s="37">
        <f>J28-M28</f>
        <v>61386400</v>
      </c>
      <c r="O28" s="38">
        <f t="shared" si="4"/>
        <v>68.6</v>
      </c>
    </row>
    <row r="29" spans="1:15" ht="24.75" customHeight="1">
      <c r="A29" s="31"/>
      <c r="B29" s="183" t="s">
        <v>45</v>
      </c>
      <c r="C29" s="183"/>
      <c r="D29" s="183"/>
      <c r="E29" s="183"/>
      <c r="F29" s="184"/>
      <c r="G29" s="22">
        <v>3000</v>
      </c>
      <c r="H29" s="96">
        <v>0</v>
      </c>
      <c r="I29" s="23">
        <v>0</v>
      </c>
      <c r="J29" s="24">
        <f>+G29+H29+I29</f>
        <v>3000</v>
      </c>
      <c r="K29" s="22">
        <v>0</v>
      </c>
      <c r="L29" s="25">
        <f>+M29-K29</f>
        <v>0</v>
      </c>
      <c r="M29" s="74">
        <v>0</v>
      </c>
      <c r="N29" s="27">
        <f>J29-M29</f>
        <v>3000</v>
      </c>
      <c r="O29" s="29">
        <f t="shared" si="4"/>
        <v>0</v>
      </c>
    </row>
    <row r="30" spans="1:15" ht="24.75" customHeight="1">
      <c r="A30" s="180" t="s">
        <v>79</v>
      </c>
      <c r="B30" s="181"/>
      <c r="C30" s="181"/>
      <c r="D30" s="181"/>
      <c r="E30" s="181"/>
      <c r="F30" s="182"/>
      <c r="G30" s="18">
        <f>SUM(G31:G33)</f>
        <v>221071000</v>
      </c>
      <c r="H30" s="19">
        <f>SUM(H31:H33)</f>
        <v>0</v>
      </c>
      <c r="I30" s="19">
        <f>SUM(I31:I33)</f>
        <v>-136811</v>
      </c>
      <c r="J30" s="20">
        <f>SUM(J31:J33)</f>
        <v>220934189</v>
      </c>
      <c r="K30" s="18">
        <f>SUM(K31:K33)</f>
        <v>40071285</v>
      </c>
      <c r="L30" s="19">
        <f>IF(SUM(L31:L33)=(M30-K30),SUM(L31:L33),"ERROR")</f>
        <v>151944378</v>
      </c>
      <c r="M30" s="20">
        <f>SUM(M31:M33)</f>
        <v>192015663</v>
      </c>
      <c r="N30" s="21">
        <f>SUM(N31:N33)</f>
        <v>28918526</v>
      </c>
      <c r="O30" s="28">
        <f t="shared" si="4"/>
        <v>86.9</v>
      </c>
    </row>
    <row r="31" spans="1:15" ht="24.75" customHeight="1">
      <c r="A31" s="39"/>
      <c r="B31" s="189" t="s">
        <v>35</v>
      </c>
      <c r="C31" s="189"/>
      <c r="D31" s="189"/>
      <c r="E31" s="189"/>
      <c r="F31" s="190"/>
      <c r="G31" s="120">
        <v>184412000</v>
      </c>
      <c r="H31" s="137">
        <v>0</v>
      </c>
      <c r="I31" s="121">
        <v>-136811</v>
      </c>
      <c r="J31" s="90">
        <f>+G31+I31+H31</f>
        <v>184275189</v>
      </c>
      <c r="K31" s="120">
        <v>21744285</v>
      </c>
      <c r="L31" s="91">
        <f>+M31-K31</f>
        <v>133625013</v>
      </c>
      <c r="M31" s="138">
        <v>155369298</v>
      </c>
      <c r="N31" s="92">
        <f>J31-M31</f>
        <v>28905891</v>
      </c>
      <c r="O31" s="93">
        <f t="shared" si="4"/>
        <v>84.3</v>
      </c>
    </row>
    <row r="32" spans="1:15" ht="24.75" customHeight="1">
      <c r="A32" s="136"/>
      <c r="B32" s="247" t="s">
        <v>137</v>
      </c>
      <c r="C32" s="198"/>
      <c r="D32" s="198"/>
      <c r="E32" s="198"/>
      <c r="F32" s="198"/>
      <c r="G32" s="32">
        <v>3000</v>
      </c>
      <c r="H32" s="97">
        <v>0</v>
      </c>
      <c r="I32" s="33">
        <v>0</v>
      </c>
      <c r="J32" s="34">
        <f>+G32+I32+H32</f>
        <v>3000</v>
      </c>
      <c r="K32" s="32">
        <v>0</v>
      </c>
      <c r="L32" s="35">
        <f>+M32-K32</f>
        <v>0</v>
      </c>
      <c r="M32" s="75">
        <v>0</v>
      </c>
      <c r="N32" s="37">
        <f>J32-M32</f>
        <v>3000</v>
      </c>
      <c r="O32" s="38">
        <f t="shared" si="4"/>
        <v>0</v>
      </c>
    </row>
    <row r="33" spans="1:15" ht="24.75" customHeight="1">
      <c r="A33" s="31"/>
      <c r="B33" s="248" t="s">
        <v>138</v>
      </c>
      <c r="C33" s="248"/>
      <c r="D33" s="248"/>
      <c r="E33" s="248"/>
      <c r="F33" s="249"/>
      <c r="G33" s="85">
        <v>36656000</v>
      </c>
      <c r="H33" s="139">
        <v>0</v>
      </c>
      <c r="I33" s="140">
        <v>0</v>
      </c>
      <c r="J33" s="141">
        <f>+G33+I33+H33</f>
        <v>36656000</v>
      </c>
      <c r="K33" s="85">
        <v>18327000</v>
      </c>
      <c r="L33" s="142">
        <f>+M33-K33</f>
        <v>18319365</v>
      </c>
      <c r="M33" s="143">
        <v>36646365</v>
      </c>
      <c r="N33" s="144">
        <f>J33-M33</f>
        <v>9635</v>
      </c>
      <c r="O33" s="145">
        <f t="shared" si="4"/>
        <v>100</v>
      </c>
    </row>
    <row r="34" spans="1:15" ht="24.75" customHeight="1">
      <c r="A34" s="180" t="s">
        <v>36</v>
      </c>
      <c r="B34" s="181"/>
      <c r="C34" s="181"/>
      <c r="D34" s="181"/>
      <c r="E34" s="181"/>
      <c r="F34" s="182"/>
      <c r="G34" s="18">
        <f>SUM(G35:G35)</f>
        <v>331151000</v>
      </c>
      <c r="H34" s="19">
        <f>SUM(H35:H35)</f>
        <v>0</v>
      </c>
      <c r="I34" s="19">
        <f>SUM(I35:I35)</f>
        <v>153770</v>
      </c>
      <c r="J34" s="20">
        <f>SUM(J35:J35)</f>
        <v>331304770</v>
      </c>
      <c r="K34" s="18">
        <f>SUM(K35:K35)</f>
        <v>165339721</v>
      </c>
      <c r="L34" s="19">
        <f>IF(SUM(L35:L35)=(M34-K34),SUM(L35:L35),"ERROR")</f>
        <v>165965049</v>
      </c>
      <c r="M34" s="20">
        <f>SUM(M35:M35)</f>
        <v>331304770</v>
      </c>
      <c r="N34" s="21">
        <f>+N35</f>
        <v>0</v>
      </c>
      <c r="O34" s="28">
        <f t="shared" si="4"/>
        <v>100</v>
      </c>
    </row>
    <row r="35" spans="1:15" ht="24.75" customHeight="1">
      <c r="A35" s="31"/>
      <c r="B35" s="183" t="s">
        <v>36</v>
      </c>
      <c r="C35" s="183"/>
      <c r="D35" s="183"/>
      <c r="E35" s="183"/>
      <c r="F35" s="184"/>
      <c r="G35" s="22">
        <v>331151000</v>
      </c>
      <c r="H35" s="96">
        <v>0</v>
      </c>
      <c r="I35" s="23">
        <v>153770</v>
      </c>
      <c r="J35" s="24">
        <f>+G35+I35</f>
        <v>331304770</v>
      </c>
      <c r="K35" s="22">
        <v>165339721</v>
      </c>
      <c r="L35" s="25">
        <f>+M35-K35</f>
        <v>165965049</v>
      </c>
      <c r="M35" s="74">
        <v>331304770</v>
      </c>
      <c r="N35" s="27">
        <f>J35-M35</f>
        <v>0</v>
      </c>
      <c r="O35" s="29">
        <f t="shared" si="4"/>
        <v>100</v>
      </c>
    </row>
    <row r="36" spans="1:15" ht="24.75" customHeight="1">
      <c r="A36" s="185" t="s">
        <v>105</v>
      </c>
      <c r="B36" s="186"/>
      <c r="C36" s="186"/>
      <c r="D36" s="186"/>
      <c r="E36" s="186"/>
      <c r="F36" s="187"/>
      <c r="G36" s="14">
        <f aca="true" t="shared" si="5" ref="G36:N36">+G27+G30+G34</f>
        <v>747520000</v>
      </c>
      <c r="H36" s="104">
        <f t="shared" si="5"/>
        <v>0</v>
      </c>
      <c r="I36" s="15">
        <f t="shared" si="5"/>
        <v>0</v>
      </c>
      <c r="J36" s="16">
        <f t="shared" si="5"/>
        <v>747520000</v>
      </c>
      <c r="K36" s="14">
        <f t="shared" si="5"/>
        <v>205439194</v>
      </c>
      <c r="L36" s="15">
        <f t="shared" si="5"/>
        <v>451772880</v>
      </c>
      <c r="M36" s="16">
        <f t="shared" si="5"/>
        <v>657212074</v>
      </c>
      <c r="N36" s="2">
        <f t="shared" si="5"/>
        <v>90307926</v>
      </c>
      <c r="O36" s="4">
        <f>ROUND(M36/J36*100,1)</f>
        <v>87.9</v>
      </c>
    </row>
    <row r="39" ht="24.75" customHeight="1">
      <c r="G39" s="103"/>
    </row>
    <row r="40" ht="24.75" customHeight="1">
      <c r="G40" s="103"/>
    </row>
  </sheetData>
  <sheetProtection/>
  <mergeCells count="39">
    <mergeCell ref="B10:F10"/>
    <mergeCell ref="A9:F9"/>
    <mergeCell ref="B33:F33"/>
    <mergeCell ref="A30:F30"/>
    <mergeCell ref="B29:F29"/>
    <mergeCell ref="B28:F28"/>
    <mergeCell ref="A27:F27"/>
    <mergeCell ref="B25:E26"/>
    <mergeCell ref="A19:F19"/>
    <mergeCell ref="B16:F16"/>
    <mergeCell ref="A15:F15"/>
    <mergeCell ref="B20:F20"/>
    <mergeCell ref="A36:F36"/>
    <mergeCell ref="B35:F35"/>
    <mergeCell ref="A34:F34"/>
    <mergeCell ref="N25:N26"/>
    <mergeCell ref="A17:F17"/>
    <mergeCell ref="B18:F18"/>
    <mergeCell ref="B31:F31"/>
    <mergeCell ref="B32:F32"/>
    <mergeCell ref="O25:O26"/>
    <mergeCell ref="G25:J25"/>
    <mergeCell ref="K25:M25"/>
    <mergeCell ref="N2:O2"/>
    <mergeCell ref="N24:O24"/>
    <mergeCell ref="N3:N4"/>
    <mergeCell ref="O3:O4"/>
    <mergeCell ref="G3:J3"/>
    <mergeCell ref="K3:M3"/>
    <mergeCell ref="B8:F8"/>
    <mergeCell ref="A21:F21"/>
    <mergeCell ref="B3:E4"/>
    <mergeCell ref="A5:F5"/>
    <mergeCell ref="A7:F7"/>
    <mergeCell ref="B6:F6"/>
    <mergeCell ref="B12:F12"/>
    <mergeCell ref="A11:F11"/>
    <mergeCell ref="B14:F14"/>
    <mergeCell ref="A13:F1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4" r:id="rId1"/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O58"/>
  <sheetViews>
    <sheetView view="pageBreakPreview" zoomScaleSheetLayoutView="100" zoomScalePageLayoutView="0" workbookViewId="0" topLeftCell="A1">
      <selection activeCell="U6" sqref="U6:W6"/>
    </sheetView>
  </sheetViews>
  <sheetFormatPr defaultColWidth="8.796875" defaultRowHeight="19.5" customHeight="1"/>
  <cols>
    <col min="1" max="44" width="2.09765625" style="49" customWidth="1"/>
    <col min="45" max="70" width="2.59765625" style="49" customWidth="1"/>
    <col min="71" max="16384" width="9" style="49" customWidth="1"/>
  </cols>
  <sheetData>
    <row r="2" spans="1:5" s="78" customFormat="1" ht="19.5" customHeight="1">
      <c r="A2" s="78" t="s">
        <v>152</v>
      </c>
      <c r="E2" s="79"/>
    </row>
    <row r="3" spans="1:5" s="78" customFormat="1" ht="19.5" customHeight="1">
      <c r="A3" s="78" t="s">
        <v>153</v>
      </c>
      <c r="E3" s="79"/>
    </row>
    <row r="4" spans="4:41" s="40" customFormat="1" ht="19.5" customHeight="1">
      <c r="D4" s="282" t="s">
        <v>87</v>
      </c>
      <c r="E4" s="283"/>
      <c r="F4" s="283"/>
      <c r="G4" s="283"/>
      <c r="H4" s="284"/>
      <c r="I4" s="41"/>
      <c r="J4" s="279" t="s">
        <v>86</v>
      </c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42"/>
      <c r="X4" s="41"/>
      <c r="Y4" s="279" t="s">
        <v>88</v>
      </c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42"/>
      <c r="AM4" s="272" t="s">
        <v>89</v>
      </c>
      <c r="AN4" s="272"/>
      <c r="AO4" s="273"/>
    </row>
    <row r="5" spans="4:41" s="40" customFormat="1" ht="19.5" customHeight="1">
      <c r="D5" s="285"/>
      <c r="E5" s="286"/>
      <c r="F5" s="286"/>
      <c r="G5" s="286"/>
      <c r="H5" s="286"/>
      <c r="I5" s="280" t="s">
        <v>81</v>
      </c>
      <c r="J5" s="274"/>
      <c r="K5" s="275"/>
      <c r="L5" s="274" t="s">
        <v>82</v>
      </c>
      <c r="M5" s="274"/>
      <c r="N5" s="275"/>
      <c r="O5" s="274" t="s">
        <v>83</v>
      </c>
      <c r="P5" s="274"/>
      <c r="Q5" s="275"/>
      <c r="R5" s="274" t="s">
        <v>84</v>
      </c>
      <c r="S5" s="274"/>
      <c r="T5" s="275"/>
      <c r="U5" s="274" t="s">
        <v>85</v>
      </c>
      <c r="V5" s="274"/>
      <c r="W5" s="276"/>
      <c r="X5" s="280" t="s">
        <v>92</v>
      </c>
      <c r="Y5" s="274"/>
      <c r="Z5" s="275"/>
      <c r="AA5" s="274" t="s">
        <v>93</v>
      </c>
      <c r="AB5" s="274"/>
      <c r="AC5" s="275"/>
      <c r="AD5" s="274" t="s">
        <v>82</v>
      </c>
      <c r="AE5" s="274"/>
      <c r="AF5" s="275"/>
      <c r="AG5" s="274" t="s">
        <v>94</v>
      </c>
      <c r="AH5" s="274"/>
      <c r="AI5" s="275"/>
      <c r="AJ5" s="274" t="s">
        <v>85</v>
      </c>
      <c r="AK5" s="274"/>
      <c r="AL5" s="276"/>
      <c r="AM5" s="273"/>
      <c r="AN5" s="273"/>
      <c r="AO5" s="273"/>
    </row>
    <row r="6" spans="4:41" s="40" customFormat="1" ht="30" customHeight="1">
      <c r="D6" s="256" t="s">
        <v>174</v>
      </c>
      <c r="E6" s="257"/>
      <c r="F6" s="257"/>
      <c r="G6" s="257"/>
      <c r="H6" s="257"/>
      <c r="I6" s="265">
        <v>6079</v>
      </c>
      <c r="J6" s="261"/>
      <c r="K6" s="261"/>
      <c r="L6" s="261">
        <v>0</v>
      </c>
      <c r="M6" s="261"/>
      <c r="N6" s="261"/>
      <c r="O6" s="261">
        <v>2086</v>
      </c>
      <c r="P6" s="261"/>
      <c r="Q6" s="261"/>
      <c r="R6" s="261">
        <v>0</v>
      </c>
      <c r="S6" s="261"/>
      <c r="T6" s="261"/>
      <c r="U6" s="261">
        <f>SUM(I6:T6)</f>
        <v>8165</v>
      </c>
      <c r="V6" s="261"/>
      <c r="W6" s="262"/>
      <c r="X6" s="265">
        <v>6</v>
      </c>
      <c r="Y6" s="261"/>
      <c r="Z6" s="261"/>
      <c r="AA6" s="261">
        <v>7</v>
      </c>
      <c r="AB6" s="261"/>
      <c r="AC6" s="261"/>
      <c r="AD6" s="271">
        <v>2</v>
      </c>
      <c r="AE6" s="271"/>
      <c r="AF6" s="271"/>
      <c r="AG6" s="271">
        <v>6</v>
      </c>
      <c r="AH6" s="271"/>
      <c r="AI6" s="271"/>
      <c r="AJ6" s="263">
        <f>SUM(X6:AI6)</f>
        <v>21</v>
      </c>
      <c r="AK6" s="263"/>
      <c r="AL6" s="264"/>
      <c r="AM6" s="270">
        <f>U6+AJ6</f>
        <v>8186</v>
      </c>
      <c r="AN6" s="270"/>
      <c r="AO6" s="270"/>
    </row>
    <row r="7" spans="4:41" s="40" customFormat="1" ht="30" customHeight="1">
      <c r="D7" s="256" t="s">
        <v>165</v>
      </c>
      <c r="E7" s="257"/>
      <c r="F7" s="257"/>
      <c r="G7" s="257"/>
      <c r="H7" s="257"/>
      <c r="I7" s="281">
        <v>5851</v>
      </c>
      <c r="J7" s="263"/>
      <c r="K7" s="263"/>
      <c r="L7" s="263">
        <v>0</v>
      </c>
      <c r="M7" s="263"/>
      <c r="N7" s="263"/>
      <c r="O7" s="263">
        <v>2071</v>
      </c>
      <c r="P7" s="263"/>
      <c r="Q7" s="263"/>
      <c r="R7" s="263">
        <v>0</v>
      </c>
      <c r="S7" s="263"/>
      <c r="T7" s="263"/>
      <c r="U7" s="263">
        <f>SUM(I7:T7)</f>
        <v>7922</v>
      </c>
      <c r="V7" s="263"/>
      <c r="W7" s="264"/>
      <c r="X7" s="281">
        <v>6</v>
      </c>
      <c r="Y7" s="263"/>
      <c r="Z7" s="263"/>
      <c r="AA7" s="263">
        <v>7</v>
      </c>
      <c r="AB7" s="263"/>
      <c r="AC7" s="263"/>
      <c r="AD7" s="269">
        <v>2</v>
      </c>
      <c r="AE7" s="269"/>
      <c r="AF7" s="269"/>
      <c r="AG7" s="269">
        <v>6</v>
      </c>
      <c r="AH7" s="269"/>
      <c r="AI7" s="269"/>
      <c r="AJ7" s="277">
        <f>SUM(X7:AI7)</f>
        <v>21</v>
      </c>
      <c r="AK7" s="277"/>
      <c r="AL7" s="278"/>
      <c r="AM7" s="268">
        <f>U7+AJ7</f>
        <v>7943</v>
      </c>
      <c r="AN7" s="268"/>
      <c r="AO7" s="268"/>
    </row>
    <row r="8" spans="1:41" ht="30" customHeight="1">
      <c r="A8" s="40"/>
      <c r="B8" s="40"/>
      <c r="C8" s="40"/>
      <c r="D8" s="253" t="s">
        <v>80</v>
      </c>
      <c r="E8" s="254"/>
      <c r="F8" s="254"/>
      <c r="G8" s="254"/>
      <c r="H8" s="255"/>
      <c r="I8" s="252">
        <f>+I6-I7</f>
        <v>228</v>
      </c>
      <c r="J8" s="250"/>
      <c r="K8" s="250"/>
      <c r="L8" s="250">
        <f>+L6-L7</f>
        <v>0</v>
      </c>
      <c r="M8" s="250"/>
      <c r="N8" s="250"/>
      <c r="O8" s="258">
        <f>+O6-O7</f>
        <v>15</v>
      </c>
      <c r="P8" s="259"/>
      <c r="Q8" s="260"/>
      <c r="R8" s="250">
        <f>+R6-R7</f>
        <v>0</v>
      </c>
      <c r="S8" s="250"/>
      <c r="T8" s="250"/>
      <c r="U8" s="250">
        <f>+U6-U7</f>
        <v>243</v>
      </c>
      <c r="V8" s="250"/>
      <c r="W8" s="251"/>
      <c r="X8" s="252">
        <f>+X6-X7</f>
        <v>0</v>
      </c>
      <c r="Y8" s="250"/>
      <c r="Z8" s="250"/>
      <c r="AA8" s="250">
        <f>+AA6-AA7</f>
        <v>0</v>
      </c>
      <c r="AB8" s="250"/>
      <c r="AC8" s="250"/>
      <c r="AD8" s="250">
        <f>+AD6-AD7</f>
        <v>0</v>
      </c>
      <c r="AE8" s="250"/>
      <c r="AF8" s="250"/>
      <c r="AG8" s="250">
        <f>+AG6-AG7</f>
        <v>0</v>
      </c>
      <c r="AH8" s="250"/>
      <c r="AI8" s="250"/>
      <c r="AJ8" s="250">
        <f>+AJ6-AJ7</f>
        <v>0</v>
      </c>
      <c r="AK8" s="250"/>
      <c r="AL8" s="251"/>
      <c r="AM8" s="266">
        <f>+AM6-AM7</f>
        <v>243</v>
      </c>
      <c r="AN8" s="259"/>
      <c r="AO8" s="267"/>
    </row>
    <row r="9" ht="19.5" customHeight="1">
      <c r="E9" s="76"/>
    </row>
    <row r="10" spans="1:23" s="78" customFormat="1" ht="19.5" customHeight="1">
      <c r="A10" s="78" t="s">
        <v>175</v>
      </c>
      <c r="W10" s="98"/>
    </row>
    <row r="11" spans="1:30" s="78" customFormat="1" ht="19.5" customHeight="1">
      <c r="A11" s="78" t="s">
        <v>154</v>
      </c>
      <c r="X11" s="227"/>
      <c r="Y11" s="227"/>
      <c r="Z11" s="227"/>
      <c r="AA11" s="227"/>
      <c r="AB11" s="227"/>
      <c r="AC11" s="227"/>
      <c r="AD11" s="227"/>
    </row>
    <row r="12" ht="19.5" customHeight="1">
      <c r="D12" s="49" t="s">
        <v>59</v>
      </c>
    </row>
    <row r="13" ht="19.5" customHeight="1">
      <c r="E13" s="49" t="s">
        <v>60</v>
      </c>
    </row>
    <row r="14" spans="6:30" ht="19.5" customHeight="1">
      <c r="F14" s="49" t="s">
        <v>50</v>
      </c>
      <c r="J14" s="49" t="s">
        <v>90</v>
      </c>
      <c r="W14" s="200">
        <f>SUM(W15:AC17)</f>
        <v>780345</v>
      </c>
      <c r="X14" s="200"/>
      <c r="Y14" s="200"/>
      <c r="Z14" s="200"/>
      <c r="AA14" s="200"/>
      <c r="AB14" s="200"/>
      <c r="AC14" s="200"/>
      <c r="AD14" s="49" t="s">
        <v>69</v>
      </c>
    </row>
    <row r="15" spans="7:30" ht="19.5" customHeight="1">
      <c r="G15" s="49" t="s">
        <v>51</v>
      </c>
      <c r="K15" s="49" t="s">
        <v>0</v>
      </c>
      <c r="W15" s="226">
        <v>417292</v>
      </c>
      <c r="X15" s="226"/>
      <c r="Y15" s="226"/>
      <c r="Z15" s="226"/>
      <c r="AA15" s="226"/>
      <c r="AB15" s="226"/>
      <c r="AC15" s="226"/>
      <c r="AD15" s="49" t="s">
        <v>69</v>
      </c>
    </row>
    <row r="16" spans="7:30" ht="19.5" customHeight="1">
      <c r="G16" s="49" t="s">
        <v>52</v>
      </c>
      <c r="K16" s="49" t="s">
        <v>54</v>
      </c>
      <c r="W16" s="226">
        <v>345552</v>
      </c>
      <c r="X16" s="226"/>
      <c r="Y16" s="226"/>
      <c r="Z16" s="226"/>
      <c r="AA16" s="226"/>
      <c r="AB16" s="226"/>
      <c r="AC16" s="226"/>
      <c r="AD16" s="49" t="s">
        <v>69</v>
      </c>
    </row>
    <row r="17" spans="7:30" ht="19.5" customHeight="1">
      <c r="G17" s="49" t="s">
        <v>53</v>
      </c>
      <c r="K17" s="49" t="s">
        <v>2</v>
      </c>
      <c r="W17" s="226">
        <v>17501</v>
      </c>
      <c r="X17" s="226"/>
      <c r="Y17" s="226"/>
      <c r="Z17" s="226"/>
      <c r="AA17" s="226"/>
      <c r="AB17" s="226"/>
      <c r="AC17" s="226"/>
      <c r="AD17" s="49" t="s">
        <v>69</v>
      </c>
    </row>
    <row r="19" ht="19.5" customHeight="1">
      <c r="E19" s="49" t="s">
        <v>61</v>
      </c>
    </row>
    <row r="20" spans="6:30" ht="19.5" customHeight="1">
      <c r="F20" s="49" t="s">
        <v>50</v>
      </c>
      <c r="J20" s="49" t="s">
        <v>91</v>
      </c>
      <c r="W20" s="200">
        <f>SUM(W21:AC24)</f>
        <v>752268</v>
      </c>
      <c r="X20" s="200"/>
      <c r="Y20" s="200"/>
      <c r="Z20" s="200"/>
      <c r="AA20" s="200"/>
      <c r="AB20" s="200"/>
      <c r="AC20" s="200"/>
      <c r="AD20" s="49" t="s">
        <v>69</v>
      </c>
    </row>
    <row r="21" spans="7:30" ht="19.5" customHeight="1">
      <c r="G21" s="49" t="s">
        <v>51</v>
      </c>
      <c r="K21" s="49" t="s">
        <v>3</v>
      </c>
      <c r="W21" s="226">
        <v>708395</v>
      </c>
      <c r="X21" s="226"/>
      <c r="Y21" s="226"/>
      <c r="Z21" s="226"/>
      <c r="AA21" s="226"/>
      <c r="AB21" s="226"/>
      <c r="AC21" s="226"/>
      <c r="AD21" s="49" t="s">
        <v>69</v>
      </c>
    </row>
    <row r="22" spans="7:30" ht="19.5" customHeight="1">
      <c r="G22" s="49" t="s">
        <v>52</v>
      </c>
      <c r="K22" s="49" t="s">
        <v>4</v>
      </c>
      <c r="W22" s="226">
        <v>35901</v>
      </c>
      <c r="X22" s="226"/>
      <c r="Y22" s="226"/>
      <c r="Z22" s="226"/>
      <c r="AA22" s="226"/>
      <c r="AB22" s="226"/>
      <c r="AC22" s="226"/>
      <c r="AD22" s="49" t="s">
        <v>69</v>
      </c>
    </row>
    <row r="23" spans="7:30" ht="19.5" customHeight="1">
      <c r="G23" s="49" t="s">
        <v>53</v>
      </c>
      <c r="K23" s="49" t="s">
        <v>5</v>
      </c>
      <c r="W23" s="226">
        <v>4972</v>
      </c>
      <c r="X23" s="226"/>
      <c r="Y23" s="226"/>
      <c r="Z23" s="226"/>
      <c r="AA23" s="226"/>
      <c r="AB23" s="226"/>
      <c r="AC23" s="226"/>
      <c r="AD23" s="49" t="s">
        <v>69</v>
      </c>
    </row>
    <row r="24" spans="7:30" ht="19.5" customHeight="1">
      <c r="G24" s="49" t="s">
        <v>57</v>
      </c>
      <c r="K24" s="49" t="s">
        <v>25</v>
      </c>
      <c r="W24" s="226">
        <v>3000</v>
      </c>
      <c r="X24" s="226"/>
      <c r="Y24" s="226"/>
      <c r="Z24" s="226"/>
      <c r="AA24" s="226"/>
      <c r="AB24" s="226"/>
      <c r="AC24" s="226"/>
      <c r="AD24" s="49" t="s">
        <v>69</v>
      </c>
    </row>
    <row r="26" ht="19.5" customHeight="1">
      <c r="D26" s="49" t="s">
        <v>58</v>
      </c>
    </row>
    <row r="27" ht="19.5" customHeight="1">
      <c r="E27" s="49" t="s">
        <v>60</v>
      </c>
    </row>
    <row r="28" spans="6:30" ht="19.5" customHeight="1">
      <c r="F28" s="49" t="s">
        <v>50</v>
      </c>
      <c r="J28" s="49" t="s">
        <v>62</v>
      </c>
      <c r="W28" s="200">
        <f>SUM(W29:AC36)</f>
        <v>419779</v>
      </c>
      <c r="X28" s="200"/>
      <c r="Y28" s="200"/>
      <c r="Z28" s="200"/>
      <c r="AA28" s="200"/>
      <c r="AB28" s="200"/>
      <c r="AC28" s="200"/>
      <c r="AD28" s="49" t="s">
        <v>69</v>
      </c>
    </row>
    <row r="29" spans="7:30" ht="19.5" customHeight="1">
      <c r="G29" s="102" t="s">
        <v>51</v>
      </c>
      <c r="K29" s="49" t="s">
        <v>27</v>
      </c>
      <c r="W29" s="226">
        <v>237000</v>
      </c>
      <c r="X29" s="226"/>
      <c r="Y29" s="226"/>
      <c r="Z29" s="226"/>
      <c r="AA29" s="226"/>
      <c r="AB29" s="226"/>
      <c r="AC29" s="226"/>
      <c r="AD29" s="49" t="s">
        <v>69</v>
      </c>
    </row>
    <row r="30" spans="7:30" ht="19.5" customHeight="1">
      <c r="G30" s="49" t="s">
        <v>52</v>
      </c>
      <c r="K30" s="49" t="s">
        <v>76</v>
      </c>
      <c r="W30" s="226">
        <v>780</v>
      </c>
      <c r="X30" s="226"/>
      <c r="Y30" s="226"/>
      <c r="Z30" s="226"/>
      <c r="AA30" s="226"/>
      <c r="AB30" s="226"/>
      <c r="AC30" s="226"/>
      <c r="AD30" s="49" t="s">
        <v>69</v>
      </c>
    </row>
    <row r="31" spans="7:30" ht="19.5" customHeight="1">
      <c r="G31" s="49" t="s">
        <v>53</v>
      </c>
      <c r="K31" s="49" t="s">
        <v>78</v>
      </c>
      <c r="W31" s="226">
        <v>1</v>
      </c>
      <c r="X31" s="226"/>
      <c r="Y31" s="226"/>
      <c r="Z31" s="226"/>
      <c r="AA31" s="226"/>
      <c r="AB31" s="226"/>
      <c r="AC31" s="226"/>
      <c r="AD31" s="49" t="s">
        <v>69</v>
      </c>
    </row>
    <row r="32" spans="7:30" ht="19.5" customHeight="1">
      <c r="G32" s="49" t="s">
        <v>57</v>
      </c>
      <c r="K32" s="49" t="s">
        <v>30</v>
      </c>
      <c r="W32" s="226">
        <v>1</v>
      </c>
      <c r="X32" s="226"/>
      <c r="Y32" s="226"/>
      <c r="Z32" s="226"/>
      <c r="AA32" s="226"/>
      <c r="AB32" s="226"/>
      <c r="AC32" s="226"/>
      <c r="AD32" s="49" t="s">
        <v>69</v>
      </c>
    </row>
    <row r="33" spans="7:30" ht="19.5" customHeight="1">
      <c r="G33" s="49" t="s">
        <v>63</v>
      </c>
      <c r="K33" s="49" t="s">
        <v>31</v>
      </c>
      <c r="W33" s="226">
        <v>70000</v>
      </c>
      <c r="X33" s="226"/>
      <c r="Y33" s="226"/>
      <c r="Z33" s="226"/>
      <c r="AA33" s="226"/>
      <c r="AB33" s="226"/>
      <c r="AC33" s="226"/>
      <c r="AD33" s="49" t="s">
        <v>69</v>
      </c>
    </row>
    <row r="34" spans="7:30" ht="19.5" customHeight="1">
      <c r="G34" s="49" t="s">
        <v>130</v>
      </c>
      <c r="K34" s="49" t="s">
        <v>77</v>
      </c>
      <c r="W34" s="226">
        <v>1</v>
      </c>
      <c r="X34" s="226"/>
      <c r="Y34" s="226"/>
      <c r="Z34" s="226"/>
      <c r="AA34" s="226"/>
      <c r="AB34" s="226"/>
      <c r="AC34" s="226"/>
      <c r="AD34" s="49" t="s">
        <v>69</v>
      </c>
    </row>
    <row r="35" spans="7:30" ht="19.5" customHeight="1">
      <c r="G35" s="49" t="s">
        <v>64</v>
      </c>
      <c r="K35" s="49" t="s">
        <v>65</v>
      </c>
      <c r="W35" s="226">
        <v>90483</v>
      </c>
      <c r="X35" s="226"/>
      <c r="Y35" s="226"/>
      <c r="Z35" s="226"/>
      <c r="AA35" s="226"/>
      <c r="AB35" s="226"/>
      <c r="AC35" s="226"/>
      <c r="AD35" s="49" t="s">
        <v>69</v>
      </c>
    </row>
    <row r="36" spans="7:30" ht="19.5" customHeight="1">
      <c r="G36" s="49" t="s">
        <v>132</v>
      </c>
      <c r="K36" s="102" t="s">
        <v>133</v>
      </c>
      <c r="W36" s="226">
        <v>21513</v>
      </c>
      <c r="X36" s="226"/>
      <c r="Y36" s="226"/>
      <c r="Z36" s="226"/>
      <c r="AA36" s="226"/>
      <c r="AB36" s="226"/>
      <c r="AC36" s="226"/>
      <c r="AD36" s="49" t="s">
        <v>69</v>
      </c>
    </row>
    <row r="37" ht="19.5" customHeight="1">
      <c r="E37" s="49" t="s">
        <v>61</v>
      </c>
    </row>
    <row r="38" spans="6:30" ht="19.5" customHeight="1">
      <c r="F38" s="49" t="s">
        <v>50</v>
      </c>
      <c r="J38" s="49" t="s">
        <v>66</v>
      </c>
      <c r="W38" s="200">
        <f>SUM(W39:AC41)</f>
        <v>701177</v>
      </c>
      <c r="X38" s="200"/>
      <c r="Y38" s="200"/>
      <c r="Z38" s="200"/>
      <c r="AA38" s="200"/>
      <c r="AB38" s="200"/>
      <c r="AC38" s="200"/>
      <c r="AD38" s="49" t="s">
        <v>69</v>
      </c>
    </row>
    <row r="39" spans="7:30" ht="19.5" customHeight="1">
      <c r="G39" s="102" t="s">
        <v>51</v>
      </c>
      <c r="K39" s="49" t="s">
        <v>34</v>
      </c>
      <c r="W39" s="226">
        <v>124709</v>
      </c>
      <c r="X39" s="226"/>
      <c r="Y39" s="226"/>
      <c r="Z39" s="226"/>
      <c r="AA39" s="226"/>
      <c r="AB39" s="226"/>
      <c r="AC39" s="226"/>
      <c r="AD39" s="49" t="s">
        <v>69</v>
      </c>
    </row>
    <row r="40" spans="7:30" ht="19.5" customHeight="1">
      <c r="G40" s="49" t="s">
        <v>52</v>
      </c>
      <c r="K40" s="49" t="s">
        <v>79</v>
      </c>
      <c r="W40" s="226">
        <v>220471</v>
      </c>
      <c r="X40" s="226"/>
      <c r="Y40" s="226"/>
      <c r="Z40" s="226"/>
      <c r="AA40" s="226"/>
      <c r="AB40" s="226"/>
      <c r="AC40" s="226"/>
      <c r="AD40" s="49" t="s">
        <v>69</v>
      </c>
    </row>
    <row r="41" spans="7:30" ht="19.5" customHeight="1">
      <c r="G41" s="49" t="s">
        <v>53</v>
      </c>
      <c r="K41" s="49" t="s">
        <v>67</v>
      </c>
      <c r="W41" s="226">
        <v>355997</v>
      </c>
      <c r="X41" s="226"/>
      <c r="Y41" s="226"/>
      <c r="Z41" s="226"/>
      <c r="AA41" s="226"/>
      <c r="AB41" s="226"/>
      <c r="AC41" s="226"/>
      <c r="AD41" s="49" t="s">
        <v>69</v>
      </c>
    </row>
    <row r="42" spans="23:29" ht="19.5" customHeight="1">
      <c r="W42" s="226"/>
      <c r="X42" s="226"/>
      <c r="Y42" s="226"/>
      <c r="Z42" s="226"/>
      <c r="AA42" s="226"/>
      <c r="AB42" s="226"/>
      <c r="AC42" s="226"/>
    </row>
    <row r="44" s="78" customFormat="1" ht="19.5" customHeight="1">
      <c r="A44" s="78" t="s">
        <v>144</v>
      </c>
    </row>
    <row r="45" s="78" customFormat="1" ht="19.5" customHeight="1">
      <c r="A45" s="102" t="s">
        <v>160</v>
      </c>
    </row>
    <row r="46" spans="1:30" ht="19.5" customHeight="1">
      <c r="A46" s="102" t="s">
        <v>155</v>
      </c>
      <c r="X46" s="226">
        <v>4680</v>
      </c>
      <c r="Y46" s="226"/>
      <c r="Z46" s="226"/>
      <c r="AA46" s="226"/>
      <c r="AB46" s="226"/>
      <c r="AC46" s="226"/>
      <c r="AD46" s="49" t="s">
        <v>68</v>
      </c>
    </row>
    <row r="47" spans="1:30" ht="19.5" customHeight="1">
      <c r="A47" s="102" t="s">
        <v>158</v>
      </c>
      <c r="X47" s="226">
        <v>978000</v>
      </c>
      <c r="Y47" s="226"/>
      <c r="Z47" s="226"/>
      <c r="AA47" s="226"/>
      <c r="AB47" s="226"/>
      <c r="AC47" s="226"/>
      <c r="AD47" s="49" t="s">
        <v>107</v>
      </c>
    </row>
    <row r="48" spans="1:30" ht="19.5" customHeight="1">
      <c r="A48" s="102" t="s">
        <v>159</v>
      </c>
      <c r="X48" s="226">
        <v>2679</v>
      </c>
      <c r="Y48" s="226"/>
      <c r="Z48" s="226"/>
      <c r="AA48" s="226"/>
      <c r="AB48" s="226"/>
      <c r="AC48" s="226"/>
      <c r="AD48" s="49" t="s">
        <v>108</v>
      </c>
    </row>
    <row r="49" ht="19.5" customHeight="1">
      <c r="A49" s="102" t="s">
        <v>148</v>
      </c>
    </row>
    <row r="50" spans="1:30" ht="19.5" customHeight="1">
      <c r="A50" s="102" t="s">
        <v>139</v>
      </c>
      <c r="E50" s="102" t="s">
        <v>164</v>
      </c>
      <c r="X50" s="226">
        <v>97887</v>
      </c>
      <c r="Y50" s="226"/>
      <c r="Z50" s="226"/>
      <c r="AA50" s="226"/>
      <c r="AB50" s="226"/>
      <c r="AC50" s="226"/>
      <c r="AD50" s="49" t="s">
        <v>69</v>
      </c>
    </row>
    <row r="51" spans="24:29" ht="19.5" customHeight="1">
      <c r="X51" s="129"/>
      <c r="Y51" s="129"/>
      <c r="Z51" s="129"/>
      <c r="AA51" s="129"/>
      <c r="AB51" s="129"/>
      <c r="AC51" s="129"/>
    </row>
    <row r="52" spans="1:41" ht="19.5" customHeight="1">
      <c r="A52" s="102" t="s">
        <v>161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30" ht="19.5" customHeight="1">
      <c r="A53" s="102" t="s">
        <v>155</v>
      </c>
      <c r="X53" s="226">
        <v>3960</v>
      </c>
      <c r="Y53" s="226"/>
      <c r="Z53" s="226"/>
      <c r="AA53" s="226"/>
      <c r="AB53" s="226"/>
      <c r="AC53" s="226"/>
      <c r="AD53" s="49" t="s">
        <v>68</v>
      </c>
    </row>
    <row r="54" spans="1:30" ht="19.5" customHeight="1">
      <c r="A54" s="102" t="s">
        <v>166</v>
      </c>
      <c r="X54" s="226">
        <v>879000</v>
      </c>
      <c r="Y54" s="226"/>
      <c r="Z54" s="226"/>
      <c r="AA54" s="226"/>
      <c r="AB54" s="226"/>
      <c r="AC54" s="226"/>
      <c r="AD54" s="49" t="s">
        <v>107</v>
      </c>
    </row>
    <row r="55" spans="1:30" ht="19.5" customHeight="1">
      <c r="A55" s="102" t="s">
        <v>167</v>
      </c>
      <c r="X55" s="226">
        <v>2408</v>
      </c>
      <c r="Y55" s="226"/>
      <c r="Z55" s="226"/>
      <c r="AA55" s="226"/>
      <c r="AB55" s="226"/>
      <c r="AC55" s="226"/>
      <c r="AD55" s="49" t="s">
        <v>107</v>
      </c>
    </row>
    <row r="56" ht="19.5" customHeight="1">
      <c r="A56" s="102" t="s">
        <v>148</v>
      </c>
    </row>
    <row r="57" spans="1:30" ht="19.5" customHeight="1">
      <c r="A57" s="102" t="s">
        <v>156</v>
      </c>
      <c r="X57" s="226">
        <v>120000</v>
      </c>
      <c r="Y57" s="226"/>
      <c r="Z57" s="226"/>
      <c r="AA57" s="226"/>
      <c r="AB57" s="226"/>
      <c r="AC57" s="226"/>
      <c r="AD57" s="49" t="s">
        <v>69</v>
      </c>
    </row>
    <row r="58" spans="1:30" ht="19.5" customHeight="1">
      <c r="A58" s="102" t="s">
        <v>157</v>
      </c>
      <c r="X58" s="226">
        <v>32580</v>
      </c>
      <c r="Y58" s="226"/>
      <c r="Z58" s="226"/>
      <c r="AA58" s="226"/>
      <c r="AB58" s="226"/>
      <c r="AC58" s="226"/>
      <c r="AD58" s="49" t="s">
        <v>69</v>
      </c>
    </row>
  </sheetData>
  <sheetProtection/>
  <mergeCells count="83">
    <mergeCell ref="X53:AC53"/>
    <mergeCell ref="X54:AC54"/>
    <mergeCell ref="X55:AC55"/>
    <mergeCell ref="X57:AC57"/>
    <mergeCell ref="X58:AC58"/>
    <mergeCell ref="D4:H5"/>
    <mergeCell ref="Y4:AK4"/>
    <mergeCell ref="AJ8:AL8"/>
    <mergeCell ref="AA8:AC8"/>
    <mergeCell ref="AD8:AF8"/>
    <mergeCell ref="X8:Z8"/>
    <mergeCell ref="AD6:AF6"/>
    <mergeCell ref="X7:Z7"/>
    <mergeCell ref="I7:K7"/>
    <mergeCell ref="X6:Z6"/>
    <mergeCell ref="R7:T7"/>
    <mergeCell ref="AA6:AC6"/>
    <mergeCell ref="L6:N6"/>
    <mergeCell ref="J4:V4"/>
    <mergeCell ref="R5:T5"/>
    <mergeCell ref="U5:W5"/>
    <mergeCell ref="X5:Z5"/>
    <mergeCell ref="AA5:AC5"/>
    <mergeCell ref="AD5:AF5"/>
    <mergeCell ref="I5:K5"/>
    <mergeCell ref="L5:N5"/>
    <mergeCell ref="O5:Q5"/>
    <mergeCell ref="AG8:AI8"/>
    <mergeCell ref="AG7:AI7"/>
    <mergeCell ref="AM4:AO5"/>
    <mergeCell ref="AG5:AI5"/>
    <mergeCell ref="AJ5:AL5"/>
    <mergeCell ref="AJ7:AL7"/>
    <mergeCell ref="W20:AC20"/>
    <mergeCell ref="O6:Q6"/>
    <mergeCell ref="R6:T6"/>
    <mergeCell ref="AM8:AO8"/>
    <mergeCell ref="AM7:AO7"/>
    <mergeCell ref="AA7:AC7"/>
    <mergeCell ref="AD7:AF7"/>
    <mergeCell ref="AJ6:AL6"/>
    <mergeCell ref="AM6:AO6"/>
    <mergeCell ref="AG6:AI6"/>
    <mergeCell ref="D6:H6"/>
    <mergeCell ref="L8:N8"/>
    <mergeCell ref="O8:Q8"/>
    <mergeCell ref="R8:T8"/>
    <mergeCell ref="D7:H7"/>
    <mergeCell ref="U6:W6"/>
    <mergeCell ref="U7:W7"/>
    <mergeCell ref="L7:N7"/>
    <mergeCell ref="O7:Q7"/>
    <mergeCell ref="I6:K6"/>
    <mergeCell ref="W41:AC41"/>
    <mergeCell ref="U8:W8"/>
    <mergeCell ref="I8:K8"/>
    <mergeCell ref="D8:H8"/>
    <mergeCell ref="X50:AC50"/>
    <mergeCell ref="X11:AD11"/>
    <mergeCell ref="W34:AC34"/>
    <mergeCell ref="W14:AC14"/>
    <mergeCell ref="W15:AC15"/>
    <mergeCell ref="W17:AC17"/>
    <mergeCell ref="W31:AC31"/>
    <mergeCell ref="X47:AC47"/>
    <mergeCell ref="W40:AC40"/>
    <mergeCell ref="W16:AC16"/>
    <mergeCell ref="X48:AC48"/>
    <mergeCell ref="W33:AC33"/>
    <mergeCell ref="W35:AC35"/>
    <mergeCell ref="W38:AC38"/>
    <mergeCell ref="X46:AC46"/>
    <mergeCell ref="W39:AC39"/>
    <mergeCell ref="W36:AC36"/>
    <mergeCell ref="W42:AC42"/>
    <mergeCell ref="W21:AC21"/>
    <mergeCell ref="W32:AC32"/>
    <mergeCell ref="W22:AC22"/>
    <mergeCell ref="W23:AC23"/>
    <mergeCell ref="W24:AC24"/>
    <mergeCell ref="W29:AC29"/>
    <mergeCell ref="W30:AC30"/>
    <mergeCell ref="W28:AC2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2021-07-20T07:38:55Z</dcterms:created>
  <dcterms:modified xsi:type="dcterms:W3CDTF">2021-07-20T07:39:14Z</dcterms:modified>
  <cp:category/>
  <cp:version/>
  <cp:contentType/>
  <cp:contentStatus/>
</cp:coreProperties>
</file>