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0" windowWidth="12030" windowHeight="12690" tabRatio="596" activeTab="0"/>
  </bookViews>
  <sheets>
    <sheet name="収益" sheetId="1" r:id="rId1"/>
    <sheet name="資本" sheetId="2" r:id="rId2"/>
    <sheet name="業務" sheetId="3" r:id="rId3"/>
  </sheets>
  <definedNames>
    <definedName name="_xlnm.Print_Area" localSheetId="1">'資本'!$A$1:$P$30</definedName>
    <definedName name="_xlnm.Print_Area" localSheetId="0">'収益'!$A$1:$N$40</definedName>
  </definedNames>
  <calcPr fullCalcOnLoad="1"/>
</workbook>
</file>

<file path=xl/sharedStrings.xml><?xml version="1.0" encoding="utf-8"?>
<sst xmlns="http://schemas.openxmlformats.org/spreadsheetml/2006/main" count="112" uniqueCount="91">
  <si>
    <t>区分</t>
  </si>
  <si>
    <t>営業収益</t>
  </si>
  <si>
    <t>営業外収益</t>
  </si>
  <si>
    <t>特別利益</t>
  </si>
  <si>
    <t>営業費用</t>
  </si>
  <si>
    <t>営業外費用</t>
  </si>
  <si>
    <t>特別損失</t>
  </si>
  <si>
    <t>（単位　円）</t>
  </si>
  <si>
    <t>給水収益</t>
  </si>
  <si>
    <t>その他の営業収益</t>
  </si>
  <si>
    <t>原水及び浄水費</t>
  </si>
  <si>
    <t>配水及び給水費</t>
  </si>
  <si>
    <t>業務費</t>
  </si>
  <si>
    <t>総係費</t>
  </si>
  <si>
    <t>減価償却費</t>
  </si>
  <si>
    <t>資産減耗費</t>
  </si>
  <si>
    <t>その他営業費用</t>
  </si>
  <si>
    <t>雑支出</t>
  </si>
  <si>
    <t>雑収益</t>
  </si>
  <si>
    <t>過年度損益修正益</t>
  </si>
  <si>
    <t>口径</t>
  </si>
  <si>
    <t>用途別</t>
  </si>
  <si>
    <t>湯　屋　用</t>
  </si>
  <si>
    <t>集　合　用</t>
  </si>
  <si>
    <t>合　　　　計</t>
  </si>
  <si>
    <t>対比</t>
  </si>
  <si>
    <t>（％）</t>
  </si>
  <si>
    <t>比　　　　　較</t>
  </si>
  <si>
    <t>区　　　分</t>
  </si>
  <si>
    <t>区　　　　　　　　分</t>
  </si>
  <si>
    <t>受取利息及び配当金</t>
  </si>
  <si>
    <t>合　　　　　　　　計</t>
  </si>
  <si>
    <t>支払利息及び企業債取扱諸費</t>
  </si>
  <si>
    <t>過年度損益修正損</t>
  </si>
  <si>
    <t>○　業　務　量</t>
  </si>
  <si>
    <t>有収率</t>
  </si>
  <si>
    <t>県水受水分</t>
  </si>
  <si>
    <t>総配水量</t>
  </si>
  <si>
    <t>（％）</t>
  </si>
  <si>
    <t>備　　考</t>
  </si>
  <si>
    <t>備　　考</t>
  </si>
  <si>
    <t>（収益的収入）</t>
  </si>
  <si>
    <t>予算執行額</t>
  </si>
  <si>
    <t>予算残額</t>
  </si>
  <si>
    <t>他会計補助金</t>
  </si>
  <si>
    <t>消費税還付金</t>
  </si>
  <si>
    <t>（収益的支出）</t>
  </si>
  <si>
    <t>予備費</t>
  </si>
  <si>
    <t>消費税</t>
  </si>
  <si>
    <t>工事負担金</t>
  </si>
  <si>
    <t>分担金</t>
  </si>
  <si>
    <t>固定資産売却代金</t>
  </si>
  <si>
    <t>国庫補助金</t>
  </si>
  <si>
    <t>（資本的収入）</t>
  </si>
  <si>
    <t>（資本的支出）</t>
  </si>
  <si>
    <t>建設改良費</t>
  </si>
  <si>
    <t>建設費</t>
  </si>
  <si>
    <t>固定資産購入費</t>
  </si>
  <si>
    <t>企業債償還金</t>
  </si>
  <si>
    <t>（㎥）</t>
  </si>
  <si>
    <t>過年度返還金</t>
  </si>
  <si>
    <t>予算執行率（％）</t>
  </si>
  <si>
    <t>給水量</t>
  </si>
  <si>
    <t>（㎥）</t>
  </si>
  <si>
    <t>増減</t>
  </si>
  <si>
    <t>口径別給水戸数</t>
  </si>
  <si>
    <t>（単位　戸）</t>
  </si>
  <si>
    <t>一般用</t>
  </si>
  <si>
    <t>１３ｍｍ</t>
  </si>
  <si>
    <t>２０ｍｍ</t>
  </si>
  <si>
    <t>２５ｍｍ</t>
  </si>
  <si>
    <t>４０ｍｍ</t>
  </si>
  <si>
    <t>５０ｍｍ</t>
  </si>
  <si>
    <t>１００ｍｍ</t>
  </si>
  <si>
    <t>７５ｍｍ</t>
  </si>
  <si>
    <t>企業債</t>
  </si>
  <si>
    <t>長期前受金戻入</t>
  </si>
  <si>
    <t>その他特別損失</t>
  </si>
  <si>
    <t>地方公営企業法第26条の規定による繰越額</t>
  </si>
  <si>
    <t>県補助金</t>
  </si>
  <si>
    <t>（１）　収益的収入及び支出【平成29年９月30日現在】</t>
  </si>
  <si>
    <t>配水量及び給水量　【平成29年４月１日から平成29年９月30日まで】</t>
  </si>
  <si>
    <t>平成29年9月30日現在</t>
  </si>
  <si>
    <t>平成29年4月1日現在</t>
  </si>
  <si>
    <t>（２）　資本的収入及び支出【平成29年９月30日現在】</t>
  </si>
  <si>
    <t>平成29年度
予算現額</t>
  </si>
  <si>
    <t>平成29年４～５月</t>
  </si>
  <si>
    <t>平成29年６～７月</t>
  </si>
  <si>
    <t>平成29年８～９月</t>
  </si>
  <si>
    <t>継続費逓次繰越額</t>
  </si>
  <si>
    <t>〇　平成29年度上半期津島市上水道事業会計予算執行状況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</si>
</sst>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△&quot;\ #,##0;&quot;▲&quot;\ #,##0"/>
    <numFmt numFmtId="178" formatCode="&quot;&quot;\ #,##0"/>
    <numFmt numFmtId="179" formatCode="&quot;△&quot;\ #,##0;&quot;△&quot;\ #,##0"/>
    <numFmt numFmtId="180" formatCode="#,##0_);[Red]\(#,##0\)"/>
    <numFmt numFmtId="181" formatCode="#,##0;[Red]#,##0"/>
    <numFmt numFmtId="182" formatCode="#,##0;&quot;△ &quot;#,##0"/>
    <numFmt numFmtId="183" formatCode="0_ "/>
    <numFmt numFmtId="184" formatCode="0.E+00"/>
    <numFmt numFmtId="185" formatCode="0;&quot;△ &quot;0"/>
    <numFmt numFmtId="186" formatCode="0.0%"/>
    <numFmt numFmtId="187" formatCode="#,##0.0_ "/>
    <numFmt numFmtId="188" formatCode="0.0E+00"/>
    <numFmt numFmtId="189" formatCode="0.000_ "/>
    <numFmt numFmtId="190" formatCode="0.0"/>
    <numFmt numFmtId="191" formatCode="#,##0.0;&quot;△ &quot;#,##0.0"/>
    <numFmt numFmtId="192" formatCode="[$-411]ge\.m\.d;@"/>
    <numFmt numFmtId="193" formatCode="mmm\-yyyy"/>
    <numFmt numFmtId="194" formatCode="0.00_ "/>
    <numFmt numFmtId="195" formatCode="[&lt;=999]000;000\-00"/>
  </numFmts>
  <fonts count="46">
    <font>
      <sz val="11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1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Alignment="1">
      <alignment horizontal="left" vertical="center"/>
    </xf>
    <xf numFmtId="0" fontId="0" fillId="0" borderId="1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87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182" fontId="4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76" fontId="43" fillId="0" borderId="20" xfId="0" applyNumberFormat="1" applyFont="1" applyBorder="1" applyAlignment="1">
      <alignment vertical="center"/>
    </xf>
    <xf numFmtId="187" fontId="43" fillId="0" borderId="20" xfId="0" applyNumberFormat="1" applyFont="1" applyBorder="1" applyAlignment="1">
      <alignment vertical="center"/>
    </xf>
    <xf numFmtId="182" fontId="43" fillId="0" borderId="15" xfId="0" applyNumberFormat="1" applyFont="1" applyFill="1" applyBorder="1" applyAlignment="1">
      <alignment vertical="center"/>
    </xf>
    <xf numFmtId="182" fontId="43" fillId="0" borderId="15" xfId="0" applyNumberFormat="1" applyFont="1" applyBorder="1" applyAlignment="1">
      <alignment vertical="center"/>
    </xf>
    <xf numFmtId="190" fontId="43" fillId="0" borderId="15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 horizontal="left" vertical="center"/>
    </xf>
    <xf numFmtId="0" fontId="43" fillId="0" borderId="0" xfId="0" applyFont="1" applyAlignment="1">
      <alignment/>
    </xf>
    <xf numFmtId="0" fontId="43" fillId="0" borderId="21" xfId="0" applyFont="1" applyBorder="1" applyAlignment="1">
      <alignment horizontal="distributed" vertical="top"/>
    </xf>
    <xf numFmtId="0" fontId="43" fillId="0" borderId="0" xfId="0" applyFont="1" applyBorder="1" applyAlignment="1">
      <alignment horizontal="distributed" vertical="top"/>
    </xf>
    <xf numFmtId="0" fontId="43" fillId="0" borderId="10" xfId="0" applyFont="1" applyBorder="1" applyAlignment="1">
      <alignment horizontal="distributed" vertical="top"/>
    </xf>
    <xf numFmtId="0" fontId="43" fillId="0" borderId="19" xfId="0" applyFont="1" applyBorder="1" applyAlignment="1">
      <alignment horizontal="distributed" vertical="top"/>
    </xf>
    <xf numFmtId="0" fontId="43" fillId="0" borderId="11" xfId="0" applyFont="1" applyBorder="1" applyAlignment="1">
      <alignment horizontal="distributed" vertical="top"/>
    </xf>
    <xf numFmtId="0" fontId="43" fillId="0" borderId="22" xfId="0" applyFont="1" applyBorder="1" applyAlignment="1">
      <alignment horizontal="distributed" vertical="top"/>
    </xf>
    <xf numFmtId="0" fontId="43" fillId="0" borderId="21" xfId="0" applyFont="1" applyBorder="1" applyAlignment="1">
      <alignment horizontal="distributed" vertical="center"/>
    </xf>
    <xf numFmtId="0" fontId="43" fillId="0" borderId="0" xfId="0" applyFont="1" applyBorder="1" applyAlignment="1">
      <alignment horizontal="distributed" vertical="center"/>
    </xf>
    <xf numFmtId="0" fontId="43" fillId="0" borderId="10" xfId="0" applyFont="1" applyBorder="1" applyAlignment="1">
      <alignment horizontal="distributed" vertical="center"/>
    </xf>
    <xf numFmtId="0" fontId="43" fillId="0" borderId="19" xfId="0" applyFont="1" applyBorder="1" applyAlignment="1">
      <alignment horizontal="distributed" vertical="center"/>
    </xf>
    <xf numFmtId="0" fontId="43" fillId="0" borderId="11" xfId="0" applyFont="1" applyBorder="1" applyAlignment="1">
      <alignment horizontal="distributed" vertical="center"/>
    </xf>
    <xf numFmtId="0" fontId="43" fillId="0" borderId="22" xfId="0" applyFont="1" applyBorder="1" applyAlignment="1">
      <alignment horizontal="distributed" vertical="center"/>
    </xf>
    <xf numFmtId="0" fontId="43" fillId="0" borderId="0" xfId="0" applyFont="1" applyAlignment="1">
      <alignment horizontal="distributed" vertical="top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20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distributed" vertical="center"/>
    </xf>
    <xf numFmtId="0" fontId="43" fillId="0" borderId="12" xfId="0" applyFont="1" applyBorder="1" applyAlignment="1">
      <alignment horizontal="distributed" vertical="center"/>
    </xf>
    <xf numFmtId="0" fontId="43" fillId="0" borderId="23" xfId="0" applyFont="1" applyBorder="1" applyAlignment="1">
      <alignment horizontal="distributed" vertical="center"/>
    </xf>
    <xf numFmtId="0" fontId="43" fillId="0" borderId="20" xfId="0" applyFont="1" applyBorder="1" applyAlignment="1">
      <alignment horizontal="distributed" vertical="center"/>
    </xf>
    <xf numFmtId="0" fontId="43" fillId="0" borderId="16" xfId="0" applyFont="1" applyBorder="1" applyAlignment="1">
      <alignment horizontal="distributed" vertical="center"/>
    </xf>
    <xf numFmtId="0" fontId="43" fillId="0" borderId="17" xfId="0" applyFont="1" applyBorder="1" applyAlignment="1">
      <alignment horizontal="distributed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distributed" vertical="center"/>
    </xf>
    <xf numFmtId="0" fontId="43" fillId="0" borderId="17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3" fillId="0" borderId="11" xfId="0" applyFont="1" applyBorder="1" applyAlignment="1">
      <alignment horizontal="right"/>
    </xf>
    <xf numFmtId="0" fontId="43" fillId="0" borderId="14" xfId="0" applyFont="1" applyBorder="1" applyAlignment="1">
      <alignment horizontal="center" wrapText="1"/>
    </xf>
    <xf numFmtId="0" fontId="43" fillId="0" borderId="18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23" xfId="0" applyFont="1" applyBorder="1" applyAlignment="1">
      <alignment vertical="top" wrapText="1"/>
    </xf>
    <xf numFmtId="0" fontId="43" fillId="0" borderId="19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22" xfId="0" applyFont="1" applyBorder="1" applyAlignment="1">
      <alignment vertical="top" wrapText="1"/>
    </xf>
    <xf numFmtId="0" fontId="43" fillId="0" borderId="18" xfId="0" applyFont="1" applyBorder="1" applyAlignment="1">
      <alignment horizontal="distributed" vertical="top" wrapText="1"/>
    </xf>
    <xf numFmtId="0" fontId="43" fillId="0" borderId="12" xfId="0" applyFont="1" applyBorder="1" applyAlignment="1">
      <alignment horizontal="distributed" vertical="top" wrapText="1"/>
    </xf>
    <xf numFmtId="0" fontId="43" fillId="0" borderId="23" xfId="0" applyFont="1" applyBorder="1" applyAlignment="1">
      <alignment horizontal="distributed" vertical="top" wrapText="1"/>
    </xf>
    <xf numFmtId="0" fontId="43" fillId="0" borderId="19" xfId="0" applyFont="1" applyBorder="1" applyAlignment="1">
      <alignment horizontal="distributed" vertical="top" wrapText="1"/>
    </xf>
    <xf numFmtId="0" fontId="43" fillId="0" borderId="11" xfId="0" applyFont="1" applyBorder="1" applyAlignment="1">
      <alignment horizontal="distributed" vertical="top" wrapText="1"/>
    </xf>
    <xf numFmtId="0" fontId="43" fillId="0" borderId="22" xfId="0" applyFont="1" applyBorder="1" applyAlignment="1">
      <alignment horizontal="distributed" vertical="top" wrapText="1"/>
    </xf>
    <xf numFmtId="0" fontId="43" fillId="0" borderId="21" xfId="0" applyFont="1" applyBorder="1" applyAlignment="1">
      <alignment horizontal="distributed" vertical="top" wrapText="1"/>
    </xf>
    <xf numFmtId="0" fontId="43" fillId="0" borderId="0" xfId="0" applyFont="1" applyBorder="1" applyAlignment="1">
      <alignment horizontal="distributed" vertical="top" wrapText="1"/>
    </xf>
    <xf numFmtId="0" fontId="43" fillId="0" borderId="10" xfId="0" applyFont="1" applyBorder="1" applyAlignment="1">
      <alignment horizontal="distributed" vertical="top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distributed" vertical="top"/>
    </xf>
    <xf numFmtId="0" fontId="43" fillId="0" borderId="12" xfId="0" applyFont="1" applyBorder="1" applyAlignment="1">
      <alignment horizontal="distributed" vertical="top"/>
    </xf>
    <xf numFmtId="0" fontId="43" fillId="0" borderId="23" xfId="0" applyFont="1" applyBorder="1" applyAlignment="1">
      <alignment horizontal="distributed" vertical="top"/>
    </xf>
    <xf numFmtId="0" fontId="43" fillId="0" borderId="19" xfId="0" applyFont="1" applyBorder="1" applyAlignment="1">
      <alignment horizontal="distributed" vertical="top"/>
    </xf>
    <xf numFmtId="0" fontId="43" fillId="0" borderId="11" xfId="0" applyFont="1" applyBorder="1" applyAlignment="1">
      <alignment horizontal="distributed" vertical="top"/>
    </xf>
    <xf numFmtId="0" fontId="43" fillId="0" borderId="22" xfId="0" applyFont="1" applyBorder="1" applyAlignment="1">
      <alignment horizontal="distributed" vertical="top"/>
    </xf>
    <xf numFmtId="0" fontId="43" fillId="0" borderId="2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distributed"/>
    </xf>
    <xf numFmtId="0" fontId="0" fillId="0" borderId="23" xfId="0" applyBorder="1" applyAlignment="1">
      <alignment horizontal="distributed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19" xfId="0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0" fillId="0" borderId="22" xfId="0" applyBorder="1" applyAlignment="1">
      <alignment horizontal="center" vertical="distributed" textRotation="255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1" xfId="0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41"/>
  <sheetViews>
    <sheetView tabSelected="1" view="pageBreakPreview" zoomScaleSheetLayoutView="100" zoomScalePageLayoutView="0" workbookViewId="0" topLeftCell="A1">
      <selection activeCell="P11" sqref="P11"/>
    </sheetView>
  </sheetViews>
  <sheetFormatPr defaultColWidth="8.796875" defaultRowHeight="14.25"/>
  <cols>
    <col min="1" max="4" width="2.69921875" style="0" customWidth="1"/>
    <col min="5" max="7" width="2.5" style="0" customWidth="1"/>
    <col min="8" max="8" width="2.59765625" style="0" customWidth="1"/>
    <col min="9" max="9" width="2.5" style="0" customWidth="1"/>
    <col min="10" max="10" width="6.19921875" style="0" customWidth="1"/>
    <col min="11" max="13" width="15" style="0" customWidth="1"/>
    <col min="14" max="14" width="10" style="0" customWidth="1"/>
  </cols>
  <sheetData>
    <row r="1" spans="1:14" ht="13.5">
      <c r="A1" s="29"/>
      <c r="B1" s="30" t="s">
        <v>90</v>
      </c>
      <c r="C1" s="30"/>
      <c r="D1" s="31"/>
      <c r="E1" s="31"/>
      <c r="F1" s="31"/>
      <c r="G1" s="31"/>
      <c r="H1" s="31"/>
      <c r="I1" s="31"/>
      <c r="J1" s="31"/>
      <c r="K1" s="29"/>
      <c r="L1" s="29"/>
      <c r="M1" s="29"/>
      <c r="N1" s="29"/>
    </row>
    <row r="2" spans="1:14" ht="15" customHeight="1">
      <c r="A2" s="29"/>
      <c r="B2" s="29"/>
      <c r="C2" s="29" t="s">
        <v>80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" customHeight="1">
      <c r="A3" s="29"/>
      <c r="B3" s="29"/>
      <c r="C3" s="29" t="s">
        <v>41</v>
      </c>
      <c r="D3" s="29"/>
      <c r="E3" s="29"/>
      <c r="F3" s="29"/>
      <c r="G3" s="29"/>
      <c r="H3" s="29"/>
      <c r="I3" s="29"/>
      <c r="J3" s="29"/>
      <c r="K3" s="29"/>
      <c r="L3" s="29"/>
      <c r="M3" s="61" t="s">
        <v>7</v>
      </c>
      <c r="N3" s="61"/>
    </row>
    <row r="4" spans="1:14" ht="15" customHeight="1">
      <c r="A4" s="45" t="s">
        <v>29</v>
      </c>
      <c r="B4" s="45"/>
      <c r="C4" s="45"/>
      <c r="D4" s="45"/>
      <c r="E4" s="45"/>
      <c r="F4" s="45"/>
      <c r="G4" s="45"/>
      <c r="H4" s="45"/>
      <c r="I4" s="45"/>
      <c r="J4" s="45"/>
      <c r="K4" s="56" t="s">
        <v>85</v>
      </c>
      <c r="L4" s="45" t="s">
        <v>42</v>
      </c>
      <c r="M4" s="56" t="s">
        <v>43</v>
      </c>
      <c r="N4" s="56" t="s">
        <v>61</v>
      </c>
    </row>
    <row r="5" spans="1:14" ht="1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57"/>
      <c r="L5" s="45"/>
      <c r="M5" s="62"/>
      <c r="N5" s="62"/>
    </row>
    <row r="6" spans="1:14" s="2" customFormat="1" ht="21" customHeight="1">
      <c r="A6" s="50" t="s">
        <v>1</v>
      </c>
      <c r="B6" s="51"/>
      <c r="C6" s="51"/>
      <c r="D6" s="52"/>
      <c r="E6" s="45"/>
      <c r="F6" s="45"/>
      <c r="G6" s="45"/>
      <c r="H6" s="45"/>
      <c r="I6" s="45"/>
      <c r="J6" s="60"/>
      <c r="K6" s="27">
        <f>SUM(K7:K8)</f>
        <v>1251917000</v>
      </c>
      <c r="L6" s="27">
        <f>SUM(L7:L8)</f>
        <v>626382748</v>
      </c>
      <c r="M6" s="27">
        <f>K6-L6</f>
        <v>625534252</v>
      </c>
      <c r="N6" s="28">
        <f>ROUND(L6/K6*100,1)</f>
        <v>50</v>
      </c>
    </row>
    <row r="7" spans="1:14" s="2" customFormat="1" ht="21" customHeight="1">
      <c r="A7" s="32"/>
      <c r="B7" s="33"/>
      <c r="C7" s="33"/>
      <c r="D7" s="34"/>
      <c r="E7" s="46" t="s">
        <v>8</v>
      </c>
      <c r="F7" s="46"/>
      <c r="G7" s="46"/>
      <c r="H7" s="46"/>
      <c r="I7" s="46"/>
      <c r="J7" s="46"/>
      <c r="K7" s="27">
        <v>1246267000</v>
      </c>
      <c r="L7" s="27">
        <v>623607702</v>
      </c>
      <c r="M7" s="27">
        <f aca="true" t="shared" si="0" ref="M7:M17">K7-L7</f>
        <v>622659298</v>
      </c>
      <c r="N7" s="28">
        <f aca="true" t="shared" si="1" ref="N7:N17">ROUND(L7/K7*100,1)</f>
        <v>50</v>
      </c>
    </row>
    <row r="8" spans="1:14" s="2" customFormat="1" ht="21" customHeight="1">
      <c r="A8" s="35"/>
      <c r="B8" s="36"/>
      <c r="C8" s="36"/>
      <c r="D8" s="37"/>
      <c r="E8" s="46" t="s">
        <v>9</v>
      </c>
      <c r="F8" s="46"/>
      <c r="G8" s="46"/>
      <c r="H8" s="46"/>
      <c r="I8" s="46"/>
      <c r="J8" s="46"/>
      <c r="K8" s="27">
        <v>5650000</v>
      </c>
      <c r="L8" s="27">
        <v>2775046</v>
      </c>
      <c r="M8" s="27">
        <f t="shared" si="0"/>
        <v>2874954</v>
      </c>
      <c r="N8" s="28">
        <f t="shared" si="1"/>
        <v>49.1</v>
      </c>
    </row>
    <row r="9" spans="1:14" s="2" customFormat="1" ht="21" customHeight="1">
      <c r="A9" s="50" t="s">
        <v>2</v>
      </c>
      <c r="B9" s="51"/>
      <c r="C9" s="51"/>
      <c r="D9" s="52"/>
      <c r="E9" s="46"/>
      <c r="F9" s="46"/>
      <c r="G9" s="46"/>
      <c r="H9" s="46"/>
      <c r="I9" s="46"/>
      <c r="J9" s="46"/>
      <c r="K9" s="27">
        <f>SUM(K10:K14)</f>
        <v>116725000</v>
      </c>
      <c r="L9" s="27">
        <f>SUM(L10:L14)</f>
        <v>338414</v>
      </c>
      <c r="M9" s="27">
        <f t="shared" si="0"/>
        <v>116386586</v>
      </c>
      <c r="N9" s="28">
        <f t="shared" si="1"/>
        <v>0.3</v>
      </c>
    </row>
    <row r="10" spans="1:14" s="2" customFormat="1" ht="21" customHeight="1">
      <c r="A10" s="38"/>
      <c r="B10" s="39"/>
      <c r="C10" s="39"/>
      <c r="D10" s="40"/>
      <c r="E10" s="58" t="s">
        <v>30</v>
      </c>
      <c r="F10" s="58"/>
      <c r="G10" s="58"/>
      <c r="H10" s="58"/>
      <c r="I10" s="58"/>
      <c r="J10" s="58"/>
      <c r="K10" s="27">
        <v>132000</v>
      </c>
      <c r="L10" s="27">
        <v>95568</v>
      </c>
      <c r="M10" s="27">
        <f t="shared" si="0"/>
        <v>36432</v>
      </c>
      <c r="N10" s="28">
        <f t="shared" si="1"/>
        <v>72.4</v>
      </c>
    </row>
    <row r="11" spans="1:14" s="2" customFormat="1" ht="21" customHeight="1">
      <c r="A11" s="38"/>
      <c r="B11" s="39"/>
      <c r="C11" s="39"/>
      <c r="D11" s="40"/>
      <c r="E11" s="46" t="s">
        <v>44</v>
      </c>
      <c r="F11" s="46"/>
      <c r="G11" s="46"/>
      <c r="H11" s="46"/>
      <c r="I11" s="46"/>
      <c r="J11" s="46"/>
      <c r="K11" s="27">
        <v>1500000</v>
      </c>
      <c r="L11" s="27">
        <v>0</v>
      </c>
      <c r="M11" s="27">
        <f t="shared" si="0"/>
        <v>1500000</v>
      </c>
      <c r="N11" s="28">
        <f t="shared" si="1"/>
        <v>0</v>
      </c>
    </row>
    <row r="12" spans="1:14" s="2" customFormat="1" ht="21" customHeight="1">
      <c r="A12" s="38"/>
      <c r="B12" s="39"/>
      <c r="C12" s="39"/>
      <c r="D12" s="40"/>
      <c r="E12" s="46" t="s">
        <v>45</v>
      </c>
      <c r="F12" s="46"/>
      <c r="G12" s="46"/>
      <c r="H12" s="46"/>
      <c r="I12" s="46"/>
      <c r="J12" s="46"/>
      <c r="K12" s="27">
        <v>31765000</v>
      </c>
      <c r="L12" s="27">
        <v>0</v>
      </c>
      <c r="M12" s="27">
        <f t="shared" si="0"/>
        <v>31765000</v>
      </c>
      <c r="N12" s="28">
        <f t="shared" si="1"/>
        <v>0</v>
      </c>
    </row>
    <row r="13" spans="1:14" s="2" customFormat="1" ht="21" customHeight="1">
      <c r="A13" s="38"/>
      <c r="B13" s="39"/>
      <c r="C13" s="39"/>
      <c r="D13" s="40"/>
      <c r="E13" s="46" t="s">
        <v>76</v>
      </c>
      <c r="F13" s="46"/>
      <c r="G13" s="46"/>
      <c r="H13" s="46"/>
      <c r="I13" s="46"/>
      <c r="J13" s="46"/>
      <c r="K13" s="27">
        <v>81713000</v>
      </c>
      <c r="L13" s="27">
        <v>0</v>
      </c>
      <c r="M13" s="27">
        <f t="shared" si="0"/>
        <v>81713000</v>
      </c>
      <c r="N13" s="28">
        <f t="shared" si="1"/>
        <v>0</v>
      </c>
    </row>
    <row r="14" spans="1:14" s="2" customFormat="1" ht="21" customHeight="1">
      <c r="A14" s="41"/>
      <c r="B14" s="42"/>
      <c r="C14" s="42"/>
      <c r="D14" s="43"/>
      <c r="E14" s="46" t="s">
        <v>18</v>
      </c>
      <c r="F14" s="46"/>
      <c r="G14" s="46"/>
      <c r="H14" s="46"/>
      <c r="I14" s="46"/>
      <c r="J14" s="46"/>
      <c r="K14" s="27">
        <v>1615000</v>
      </c>
      <c r="L14" s="27">
        <v>242846</v>
      </c>
      <c r="M14" s="27">
        <f t="shared" si="0"/>
        <v>1372154</v>
      </c>
      <c r="N14" s="28">
        <f t="shared" si="1"/>
        <v>15</v>
      </c>
    </row>
    <row r="15" spans="1:14" s="2" customFormat="1" ht="21" customHeight="1">
      <c r="A15" s="50" t="s">
        <v>3</v>
      </c>
      <c r="B15" s="51"/>
      <c r="C15" s="51"/>
      <c r="D15" s="52"/>
      <c r="E15" s="46"/>
      <c r="F15" s="46"/>
      <c r="G15" s="46"/>
      <c r="H15" s="46"/>
      <c r="I15" s="46"/>
      <c r="J15" s="46"/>
      <c r="K15" s="27">
        <f>+K16</f>
        <v>1000</v>
      </c>
      <c r="L15" s="27">
        <f>+L16</f>
        <v>0</v>
      </c>
      <c r="M15" s="27">
        <f t="shared" si="0"/>
        <v>1000</v>
      </c>
      <c r="N15" s="28">
        <f t="shared" si="1"/>
        <v>0</v>
      </c>
    </row>
    <row r="16" spans="1:14" s="2" customFormat="1" ht="21" customHeight="1">
      <c r="A16" s="35"/>
      <c r="B16" s="36"/>
      <c r="C16" s="36"/>
      <c r="D16" s="37"/>
      <c r="E16" s="46" t="s">
        <v>19</v>
      </c>
      <c r="F16" s="46"/>
      <c r="G16" s="46"/>
      <c r="H16" s="46"/>
      <c r="I16" s="46"/>
      <c r="J16" s="46"/>
      <c r="K16" s="27">
        <v>1000</v>
      </c>
      <c r="L16" s="27">
        <v>0</v>
      </c>
      <c r="M16" s="27">
        <f t="shared" si="0"/>
        <v>1000</v>
      </c>
      <c r="N16" s="28">
        <f t="shared" si="1"/>
        <v>0</v>
      </c>
    </row>
    <row r="17" spans="1:14" s="2" customFormat="1" ht="21" customHeight="1">
      <c r="A17" s="45" t="s">
        <v>31</v>
      </c>
      <c r="B17" s="45"/>
      <c r="C17" s="45"/>
      <c r="D17" s="45"/>
      <c r="E17" s="45"/>
      <c r="F17" s="45"/>
      <c r="G17" s="45"/>
      <c r="H17" s="45"/>
      <c r="I17" s="45"/>
      <c r="J17" s="45"/>
      <c r="K17" s="27">
        <f>+K6+K9+K15</f>
        <v>1368643000</v>
      </c>
      <c r="L17" s="27">
        <f>+L6+L9+L15</f>
        <v>626721162</v>
      </c>
      <c r="M17" s="27">
        <f t="shared" si="0"/>
        <v>741921838</v>
      </c>
      <c r="N17" s="28">
        <f t="shared" si="1"/>
        <v>45.8</v>
      </c>
    </row>
    <row r="18" spans="1:14" ht="18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" customHeight="1">
      <c r="A20" s="29"/>
      <c r="B20" s="29"/>
      <c r="C20" s="29" t="s">
        <v>46</v>
      </c>
      <c r="D20" s="29"/>
      <c r="E20" s="29"/>
      <c r="F20" s="29"/>
      <c r="G20" s="29"/>
      <c r="H20" s="29"/>
      <c r="I20" s="29"/>
      <c r="J20" s="29"/>
      <c r="K20" s="29"/>
      <c r="L20" s="29"/>
      <c r="M20" s="61" t="s">
        <v>7</v>
      </c>
      <c r="N20" s="61"/>
    </row>
    <row r="21" spans="1:14" ht="15" customHeight="1">
      <c r="A21" s="45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56" t="str">
        <f>K4</f>
        <v>平成29年度
予算現額</v>
      </c>
      <c r="L21" s="45" t="s">
        <v>42</v>
      </c>
      <c r="M21" s="56" t="s">
        <v>43</v>
      </c>
      <c r="N21" s="56" t="s">
        <v>61</v>
      </c>
    </row>
    <row r="22" spans="1:14" ht="1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57"/>
      <c r="L22" s="45"/>
      <c r="M22" s="62"/>
      <c r="N22" s="62"/>
    </row>
    <row r="23" spans="1:14" ht="21" customHeight="1">
      <c r="A23" s="50" t="s">
        <v>4</v>
      </c>
      <c r="B23" s="51"/>
      <c r="C23" s="51"/>
      <c r="D23" s="52"/>
      <c r="E23" s="59"/>
      <c r="F23" s="45"/>
      <c r="G23" s="45"/>
      <c r="H23" s="45"/>
      <c r="I23" s="45"/>
      <c r="J23" s="60"/>
      <c r="K23" s="27">
        <f>SUM(K24:K30)</f>
        <v>1245509000</v>
      </c>
      <c r="L23" s="27">
        <f>SUM(L24:L30)</f>
        <v>433598011</v>
      </c>
      <c r="M23" s="27">
        <f>K23-L23</f>
        <v>811910989</v>
      </c>
      <c r="N23" s="28">
        <f>ROUND(L23/K23*100,1)</f>
        <v>34.8</v>
      </c>
    </row>
    <row r="24" spans="1:14" ht="21" customHeight="1">
      <c r="A24" s="32"/>
      <c r="B24" s="33"/>
      <c r="C24" s="33"/>
      <c r="D24" s="34"/>
      <c r="E24" s="55" t="s">
        <v>10</v>
      </c>
      <c r="F24" s="46"/>
      <c r="G24" s="46"/>
      <c r="H24" s="46"/>
      <c r="I24" s="46"/>
      <c r="J24" s="46"/>
      <c r="K24" s="27">
        <v>551490000</v>
      </c>
      <c r="L24" s="27">
        <v>254841005</v>
      </c>
      <c r="M24" s="27">
        <f>K24-L24</f>
        <v>296648995</v>
      </c>
      <c r="N24" s="28">
        <f aca="true" t="shared" si="2" ref="N24:N40">ROUND(L24/K24*100,1)</f>
        <v>46.2</v>
      </c>
    </row>
    <row r="25" spans="1:14" ht="21" customHeight="1">
      <c r="A25" s="32"/>
      <c r="B25" s="33"/>
      <c r="C25" s="33"/>
      <c r="D25" s="34"/>
      <c r="E25" s="55" t="s">
        <v>11</v>
      </c>
      <c r="F25" s="46"/>
      <c r="G25" s="46"/>
      <c r="H25" s="46"/>
      <c r="I25" s="46"/>
      <c r="J25" s="46"/>
      <c r="K25" s="27">
        <v>253400000</v>
      </c>
      <c r="L25" s="27">
        <v>104156379</v>
      </c>
      <c r="M25" s="27">
        <f aca="true" t="shared" si="3" ref="M25:M40">K25-L25</f>
        <v>149243621</v>
      </c>
      <c r="N25" s="28">
        <f t="shared" si="2"/>
        <v>41.1</v>
      </c>
    </row>
    <row r="26" spans="1:14" ht="21" customHeight="1">
      <c r="A26" s="32"/>
      <c r="B26" s="44"/>
      <c r="C26" s="44"/>
      <c r="D26" s="34"/>
      <c r="E26" s="53" t="s">
        <v>12</v>
      </c>
      <c r="F26" s="54"/>
      <c r="G26" s="54"/>
      <c r="H26" s="54"/>
      <c r="I26" s="54"/>
      <c r="J26" s="55"/>
      <c r="K26" s="27">
        <v>57150000</v>
      </c>
      <c r="L26" s="27">
        <v>23267774</v>
      </c>
      <c r="M26" s="27">
        <f t="shared" si="3"/>
        <v>33882226</v>
      </c>
      <c r="N26" s="28">
        <f t="shared" si="2"/>
        <v>40.7</v>
      </c>
    </row>
    <row r="27" spans="1:14" ht="21" customHeight="1">
      <c r="A27" s="32"/>
      <c r="B27" s="44"/>
      <c r="C27" s="44"/>
      <c r="D27" s="34"/>
      <c r="E27" s="46" t="s">
        <v>13</v>
      </c>
      <c r="F27" s="46"/>
      <c r="G27" s="46"/>
      <c r="H27" s="46"/>
      <c r="I27" s="46"/>
      <c r="J27" s="46"/>
      <c r="K27" s="27">
        <v>118718000</v>
      </c>
      <c r="L27" s="27">
        <v>51302998</v>
      </c>
      <c r="M27" s="27">
        <f t="shared" si="3"/>
        <v>67415002</v>
      </c>
      <c r="N27" s="28">
        <f t="shared" si="2"/>
        <v>43.2</v>
      </c>
    </row>
    <row r="28" spans="1:14" ht="21" customHeight="1">
      <c r="A28" s="32"/>
      <c r="B28" s="44"/>
      <c r="C28" s="44"/>
      <c r="D28" s="34"/>
      <c r="E28" s="46" t="s">
        <v>14</v>
      </c>
      <c r="F28" s="46"/>
      <c r="G28" s="46"/>
      <c r="H28" s="46"/>
      <c r="I28" s="46"/>
      <c r="J28" s="46"/>
      <c r="K28" s="27">
        <v>259699000</v>
      </c>
      <c r="L28" s="27">
        <v>0</v>
      </c>
      <c r="M28" s="27">
        <f t="shared" si="3"/>
        <v>259699000</v>
      </c>
      <c r="N28" s="28">
        <f t="shared" si="2"/>
        <v>0</v>
      </c>
    </row>
    <row r="29" spans="1:14" ht="21" customHeight="1">
      <c r="A29" s="32"/>
      <c r="B29" s="44"/>
      <c r="C29" s="44"/>
      <c r="D29" s="34"/>
      <c r="E29" s="46" t="s">
        <v>15</v>
      </c>
      <c r="F29" s="46"/>
      <c r="G29" s="46"/>
      <c r="H29" s="46"/>
      <c r="I29" s="46"/>
      <c r="J29" s="46"/>
      <c r="K29" s="27">
        <v>5050000</v>
      </c>
      <c r="L29" s="27">
        <v>29855</v>
      </c>
      <c r="M29" s="27">
        <f t="shared" si="3"/>
        <v>5020145</v>
      </c>
      <c r="N29" s="28">
        <f t="shared" si="2"/>
        <v>0.6</v>
      </c>
    </row>
    <row r="30" spans="1:14" ht="21" customHeight="1">
      <c r="A30" s="35"/>
      <c r="B30" s="36"/>
      <c r="C30" s="36"/>
      <c r="D30" s="37"/>
      <c r="E30" s="46" t="s">
        <v>16</v>
      </c>
      <c r="F30" s="46"/>
      <c r="G30" s="46"/>
      <c r="H30" s="46"/>
      <c r="I30" s="46"/>
      <c r="J30" s="46"/>
      <c r="K30" s="27">
        <v>2000</v>
      </c>
      <c r="L30" s="27">
        <v>0</v>
      </c>
      <c r="M30" s="27">
        <f t="shared" si="3"/>
        <v>2000</v>
      </c>
      <c r="N30" s="28">
        <f t="shared" si="2"/>
        <v>0</v>
      </c>
    </row>
    <row r="31" spans="1:14" ht="21" customHeight="1">
      <c r="A31" s="50" t="s">
        <v>5</v>
      </c>
      <c r="B31" s="51"/>
      <c r="C31" s="51"/>
      <c r="D31" s="52"/>
      <c r="E31" s="46"/>
      <c r="F31" s="46"/>
      <c r="G31" s="46"/>
      <c r="H31" s="46"/>
      <c r="I31" s="46"/>
      <c r="J31" s="46"/>
      <c r="K31" s="27">
        <f>SUM(K32:K34)</f>
        <v>37240000</v>
      </c>
      <c r="L31" s="27">
        <f>SUM(L32:L34)</f>
        <v>17832323</v>
      </c>
      <c r="M31" s="27">
        <f t="shared" si="3"/>
        <v>19407677</v>
      </c>
      <c r="N31" s="28">
        <f t="shared" si="2"/>
        <v>47.9</v>
      </c>
    </row>
    <row r="32" spans="1:14" ht="21" customHeight="1">
      <c r="A32" s="32"/>
      <c r="B32" s="33"/>
      <c r="C32" s="33"/>
      <c r="D32" s="34"/>
      <c r="E32" s="47" t="s">
        <v>32</v>
      </c>
      <c r="F32" s="48"/>
      <c r="G32" s="48"/>
      <c r="H32" s="48"/>
      <c r="I32" s="48"/>
      <c r="J32" s="49"/>
      <c r="K32" s="27">
        <v>37237000</v>
      </c>
      <c r="L32" s="27">
        <v>17832323</v>
      </c>
      <c r="M32" s="27">
        <f t="shared" si="3"/>
        <v>19404677</v>
      </c>
      <c r="N32" s="28">
        <f t="shared" si="2"/>
        <v>47.9</v>
      </c>
    </row>
    <row r="33" spans="1:14" ht="21" customHeight="1">
      <c r="A33" s="32"/>
      <c r="B33" s="33"/>
      <c r="C33" s="33"/>
      <c r="D33" s="34"/>
      <c r="E33" s="46" t="s">
        <v>48</v>
      </c>
      <c r="F33" s="46"/>
      <c r="G33" s="46"/>
      <c r="H33" s="46"/>
      <c r="I33" s="46"/>
      <c r="J33" s="46"/>
      <c r="K33" s="27">
        <v>1000</v>
      </c>
      <c r="L33" s="27">
        <v>0</v>
      </c>
      <c r="M33" s="27">
        <f t="shared" si="3"/>
        <v>1000</v>
      </c>
      <c r="N33" s="28">
        <f t="shared" si="2"/>
        <v>0</v>
      </c>
    </row>
    <row r="34" spans="1:14" ht="21" customHeight="1">
      <c r="A34" s="35"/>
      <c r="B34" s="36"/>
      <c r="C34" s="36"/>
      <c r="D34" s="37"/>
      <c r="E34" s="46" t="s">
        <v>17</v>
      </c>
      <c r="F34" s="46"/>
      <c r="G34" s="46"/>
      <c r="H34" s="46"/>
      <c r="I34" s="46"/>
      <c r="J34" s="46"/>
      <c r="K34" s="27">
        <v>2000</v>
      </c>
      <c r="L34" s="27">
        <v>0</v>
      </c>
      <c r="M34" s="27">
        <f t="shared" si="3"/>
        <v>2000</v>
      </c>
      <c r="N34" s="28">
        <f t="shared" si="2"/>
        <v>0</v>
      </c>
    </row>
    <row r="35" spans="1:14" ht="21" customHeight="1">
      <c r="A35" s="50" t="s">
        <v>6</v>
      </c>
      <c r="B35" s="51"/>
      <c r="C35" s="51"/>
      <c r="D35" s="52"/>
      <c r="E35" s="46"/>
      <c r="F35" s="46"/>
      <c r="G35" s="46"/>
      <c r="H35" s="46"/>
      <c r="I35" s="46"/>
      <c r="J35" s="46"/>
      <c r="K35" s="27">
        <f>SUM(K36:K37)</f>
        <v>101000</v>
      </c>
      <c r="L35" s="27">
        <f>SUM(L36:L37)</f>
        <v>0</v>
      </c>
      <c r="M35" s="27">
        <f t="shared" si="3"/>
        <v>101000</v>
      </c>
      <c r="N35" s="28">
        <f t="shared" si="2"/>
        <v>0</v>
      </c>
    </row>
    <row r="36" spans="1:14" ht="21" customHeight="1">
      <c r="A36" s="32"/>
      <c r="B36" s="33"/>
      <c r="C36" s="33"/>
      <c r="D36" s="34"/>
      <c r="E36" s="46" t="s">
        <v>33</v>
      </c>
      <c r="F36" s="46"/>
      <c r="G36" s="46"/>
      <c r="H36" s="46"/>
      <c r="I36" s="46"/>
      <c r="J36" s="46"/>
      <c r="K36" s="27">
        <v>100000</v>
      </c>
      <c r="L36" s="27">
        <v>0</v>
      </c>
      <c r="M36" s="27">
        <f t="shared" si="3"/>
        <v>100000</v>
      </c>
      <c r="N36" s="28">
        <f t="shared" si="2"/>
        <v>0</v>
      </c>
    </row>
    <row r="37" spans="1:14" ht="21" customHeight="1">
      <c r="A37" s="35"/>
      <c r="B37" s="36"/>
      <c r="C37" s="36"/>
      <c r="D37" s="37"/>
      <c r="E37" s="46" t="s">
        <v>77</v>
      </c>
      <c r="F37" s="46"/>
      <c r="G37" s="46"/>
      <c r="H37" s="46"/>
      <c r="I37" s="46"/>
      <c r="J37" s="46"/>
      <c r="K37" s="27">
        <v>1000</v>
      </c>
      <c r="L37" s="27">
        <v>0</v>
      </c>
      <c r="M37" s="27">
        <f t="shared" si="3"/>
        <v>1000</v>
      </c>
      <c r="N37" s="28">
        <f t="shared" si="2"/>
        <v>0</v>
      </c>
    </row>
    <row r="38" spans="1:14" ht="21" customHeight="1">
      <c r="A38" s="50" t="s">
        <v>47</v>
      </c>
      <c r="B38" s="51"/>
      <c r="C38" s="51"/>
      <c r="D38" s="52"/>
      <c r="E38" s="46"/>
      <c r="F38" s="46"/>
      <c r="G38" s="46"/>
      <c r="H38" s="46"/>
      <c r="I38" s="46"/>
      <c r="J38" s="46"/>
      <c r="K38" s="27">
        <f>K39</f>
        <v>5000000</v>
      </c>
      <c r="L38" s="27">
        <f>L39</f>
        <v>0</v>
      </c>
      <c r="M38" s="27">
        <f t="shared" si="3"/>
        <v>5000000</v>
      </c>
      <c r="N38" s="28">
        <f t="shared" si="2"/>
        <v>0</v>
      </c>
    </row>
    <row r="39" spans="1:14" ht="21" customHeight="1">
      <c r="A39" s="35"/>
      <c r="B39" s="36"/>
      <c r="C39" s="36"/>
      <c r="D39" s="37"/>
      <c r="E39" s="46" t="s">
        <v>47</v>
      </c>
      <c r="F39" s="46"/>
      <c r="G39" s="46"/>
      <c r="H39" s="46"/>
      <c r="I39" s="46"/>
      <c r="J39" s="46"/>
      <c r="K39" s="27">
        <v>5000000</v>
      </c>
      <c r="L39" s="27">
        <v>0</v>
      </c>
      <c r="M39" s="27">
        <f t="shared" si="3"/>
        <v>5000000</v>
      </c>
      <c r="N39" s="28">
        <f t="shared" si="2"/>
        <v>0</v>
      </c>
    </row>
    <row r="40" spans="1:14" ht="21" customHeight="1">
      <c r="A40" s="45" t="s">
        <v>31</v>
      </c>
      <c r="B40" s="45"/>
      <c r="C40" s="45"/>
      <c r="D40" s="45"/>
      <c r="E40" s="45"/>
      <c r="F40" s="45"/>
      <c r="G40" s="45"/>
      <c r="H40" s="45"/>
      <c r="I40" s="45"/>
      <c r="J40" s="45"/>
      <c r="K40" s="27">
        <f>+K23+K31+K35+K38</f>
        <v>1287850000</v>
      </c>
      <c r="L40" s="27">
        <f>L23+L31+L35+L38</f>
        <v>451430334</v>
      </c>
      <c r="M40" s="27">
        <f t="shared" si="3"/>
        <v>836419666</v>
      </c>
      <c r="N40" s="28">
        <f t="shared" si="2"/>
        <v>35.1</v>
      </c>
    </row>
    <row r="41" ht="13.5">
      <c r="L41" s="17"/>
    </row>
  </sheetData>
  <sheetProtection/>
  <mergeCells count="49">
    <mergeCell ref="A9:D9"/>
    <mergeCell ref="A15:D15"/>
    <mergeCell ref="E8:J8"/>
    <mergeCell ref="E9:J9"/>
    <mergeCell ref="E12:J12"/>
    <mergeCell ref="E11:J11"/>
    <mergeCell ref="E13:J13"/>
    <mergeCell ref="L4:L5"/>
    <mergeCell ref="E6:J6"/>
    <mergeCell ref="E7:J7"/>
    <mergeCell ref="K4:K5"/>
    <mergeCell ref="A4:J5"/>
    <mergeCell ref="A6:D6"/>
    <mergeCell ref="M3:N3"/>
    <mergeCell ref="M20:N20"/>
    <mergeCell ref="M4:M5"/>
    <mergeCell ref="N4:N5"/>
    <mergeCell ref="N21:N22"/>
    <mergeCell ref="E27:J27"/>
    <mergeCell ref="M21:M22"/>
    <mergeCell ref="E24:J24"/>
    <mergeCell ref="A21:J22"/>
    <mergeCell ref="L21:L22"/>
    <mergeCell ref="K21:K22"/>
    <mergeCell ref="E28:J28"/>
    <mergeCell ref="E10:J10"/>
    <mergeCell ref="E14:J14"/>
    <mergeCell ref="E23:J23"/>
    <mergeCell ref="E16:J16"/>
    <mergeCell ref="A17:J17"/>
    <mergeCell ref="E15:J15"/>
    <mergeCell ref="A23:D23"/>
    <mergeCell ref="E25:J25"/>
    <mergeCell ref="E26:J26"/>
    <mergeCell ref="E38:J38"/>
    <mergeCell ref="E39:J39"/>
    <mergeCell ref="E29:J29"/>
    <mergeCell ref="E30:J30"/>
    <mergeCell ref="E37:J37"/>
    <mergeCell ref="A40:J40"/>
    <mergeCell ref="E31:J31"/>
    <mergeCell ref="E32:J32"/>
    <mergeCell ref="E34:J34"/>
    <mergeCell ref="A31:D31"/>
    <mergeCell ref="A38:D38"/>
    <mergeCell ref="E33:J33"/>
    <mergeCell ref="A35:D35"/>
    <mergeCell ref="E35:J35"/>
    <mergeCell ref="E36:J36"/>
  </mergeCells>
  <printOptions/>
  <pageMargins left="0.98" right="0.62" top="1.3" bottom="1" header="0.512" footer="0.51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R30"/>
  <sheetViews>
    <sheetView view="pageBreakPreview" zoomScale="115" zoomScaleSheetLayoutView="115" zoomScalePageLayoutView="0" workbookViewId="0" topLeftCell="A1">
      <selection activeCell="Q11" sqref="Q11"/>
    </sheetView>
  </sheetViews>
  <sheetFormatPr defaultColWidth="8.796875" defaultRowHeight="14.25"/>
  <cols>
    <col min="1" max="4" width="3.3984375" style="0" customWidth="1"/>
    <col min="5" max="7" width="2.5" style="0" customWidth="1"/>
    <col min="8" max="8" width="2.59765625" style="0" customWidth="1"/>
    <col min="9" max="9" width="2.5" style="0" customWidth="1"/>
    <col min="10" max="10" width="6.19921875" style="0" customWidth="1"/>
    <col min="11" max="11" width="15" style="0" bestFit="1" customWidth="1"/>
    <col min="12" max="13" width="15" style="0" hidden="1" customWidth="1"/>
    <col min="14" max="14" width="15" style="0" customWidth="1"/>
    <col min="15" max="15" width="15" style="0" bestFit="1" customWidth="1"/>
    <col min="16" max="16" width="11.09765625" style="0" customWidth="1"/>
  </cols>
  <sheetData>
    <row r="1" spans="1:16" ht="15" customHeight="1">
      <c r="A1" s="29"/>
      <c r="B1" s="29"/>
      <c r="C1" s="29" t="s">
        <v>84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" customHeight="1">
      <c r="A2" s="29"/>
      <c r="B2" s="29"/>
      <c r="C2" s="29" t="s">
        <v>53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61" t="s">
        <v>7</v>
      </c>
      <c r="P2" s="61"/>
    </row>
    <row r="3" spans="1:16" ht="15" customHeight="1">
      <c r="A3" s="45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56" t="s">
        <v>85</v>
      </c>
      <c r="L3" s="78" t="s">
        <v>78</v>
      </c>
      <c r="M3" s="80" t="s">
        <v>89</v>
      </c>
      <c r="N3" s="45" t="s">
        <v>42</v>
      </c>
      <c r="O3" s="56" t="s">
        <v>43</v>
      </c>
      <c r="P3" s="56" t="s">
        <v>61</v>
      </c>
    </row>
    <row r="4" spans="1:16" ht="1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57"/>
      <c r="L4" s="79"/>
      <c r="M4" s="81"/>
      <c r="N4" s="45"/>
      <c r="O4" s="62"/>
      <c r="P4" s="62"/>
    </row>
    <row r="5" spans="1:16" ht="21" customHeight="1">
      <c r="A5" s="69" t="s">
        <v>75</v>
      </c>
      <c r="B5" s="70"/>
      <c r="C5" s="70"/>
      <c r="D5" s="71"/>
      <c r="E5" s="53"/>
      <c r="F5" s="54"/>
      <c r="G5" s="54"/>
      <c r="H5" s="54"/>
      <c r="I5" s="54"/>
      <c r="J5" s="55"/>
      <c r="K5" s="27">
        <f>+K6</f>
        <v>1001900000</v>
      </c>
      <c r="L5" s="27">
        <f>+L6</f>
        <v>0</v>
      </c>
      <c r="M5" s="27">
        <f>M6</f>
        <v>0</v>
      </c>
      <c r="N5" s="27">
        <f>+N6</f>
        <v>0</v>
      </c>
      <c r="O5" s="27">
        <f>(K5+L5)-N5</f>
        <v>1001900000</v>
      </c>
      <c r="P5" s="28">
        <f aca="true" t="shared" si="0" ref="P5:P17">ROUND(N5/(K5+L5)*100,1)</f>
        <v>0</v>
      </c>
    </row>
    <row r="6" spans="1:16" ht="21" customHeight="1">
      <c r="A6" s="72"/>
      <c r="B6" s="73"/>
      <c r="C6" s="73"/>
      <c r="D6" s="74"/>
      <c r="E6" s="53" t="str">
        <f>+A5</f>
        <v>企業債</v>
      </c>
      <c r="F6" s="54"/>
      <c r="G6" s="54"/>
      <c r="H6" s="54"/>
      <c r="I6" s="54"/>
      <c r="J6" s="55"/>
      <c r="K6" s="27">
        <f>705200000+296700000</f>
        <v>1001900000</v>
      </c>
      <c r="L6" s="27">
        <v>0</v>
      </c>
      <c r="M6" s="27">
        <v>0</v>
      </c>
      <c r="N6" s="27">
        <v>0</v>
      </c>
      <c r="O6" s="27">
        <f>(K6+L6)-N6</f>
        <v>1001900000</v>
      </c>
      <c r="P6" s="28">
        <f t="shared" si="0"/>
        <v>0</v>
      </c>
    </row>
    <row r="7" spans="1:16" ht="21" customHeight="1">
      <c r="A7" s="69" t="s">
        <v>49</v>
      </c>
      <c r="B7" s="70"/>
      <c r="C7" s="70"/>
      <c r="D7" s="71"/>
      <c r="E7" s="53"/>
      <c r="F7" s="54"/>
      <c r="G7" s="54"/>
      <c r="H7" s="54"/>
      <c r="I7" s="54"/>
      <c r="J7" s="55"/>
      <c r="K7" s="27">
        <f>+K8</f>
        <v>58556000</v>
      </c>
      <c r="L7" s="27">
        <f>+L8</f>
        <v>0</v>
      </c>
      <c r="M7" s="27">
        <f>M8</f>
        <v>0</v>
      </c>
      <c r="N7" s="27">
        <f>+N8</f>
        <v>0</v>
      </c>
      <c r="O7" s="27">
        <f aca="true" t="shared" si="1" ref="O7:O16">K7-N7</f>
        <v>58556000</v>
      </c>
      <c r="P7" s="28">
        <f t="shared" si="0"/>
        <v>0</v>
      </c>
    </row>
    <row r="8" spans="1:16" ht="21" customHeight="1">
      <c r="A8" s="72"/>
      <c r="B8" s="73"/>
      <c r="C8" s="73"/>
      <c r="D8" s="74"/>
      <c r="E8" s="53" t="str">
        <f>+A7</f>
        <v>工事負担金</v>
      </c>
      <c r="F8" s="54"/>
      <c r="G8" s="54"/>
      <c r="H8" s="54"/>
      <c r="I8" s="54"/>
      <c r="J8" s="55"/>
      <c r="K8" s="27">
        <v>58556000</v>
      </c>
      <c r="L8" s="27">
        <v>0</v>
      </c>
      <c r="M8" s="27">
        <v>0</v>
      </c>
      <c r="N8" s="27">
        <v>0</v>
      </c>
      <c r="O8" s="27">
        <f t="shared" si="1"/>
        <v>58556000</v>
      </c>
      <c r="P8" s="28">
        <f t="shared" si="0"/>
        <v>0</v>
      </c>
    </row>
    <row r="9" spans="1:16" ht="21" customHeight="1">
      <c r="A9" s="69" t="s">
        <v>50</v>
      </c>
      <c r="B9" s="70"/>
      <c r="C9" s="70"/>
      <c r="D9" s="71"/>
      <c r="E9" s="46"/>
      <c r="F9" s="46"/>
      <c r="G9" s="46"/>
      <c r="H9" s="46"/>
      <c r="I9" s="46"/>
      <c r="J9" s="46"/>
      <c r="K9" s="27">
        <f>+K10</f>
        <v>22615000</v>
      </c>
      <c r="L9" s="27">
        <f>+L10</f>
        <v>0</v>
      </c>
      <c r="M9" s="27">
        <f>M10</f>
        <v>0</v>
      </c>
      <c r="N9" s="27">
        <f>+N10</f>
        <v>9828000</v>
      </c>
      <c r="O9" s="27">
        <f t="shared" si="1"/>
        <v>12787000</v>
      </c>
      <c r="P9" s="28">
        <f t="shared" si="0"/>
        <v>43.5</v>
      </c>
    </row>
    <row r="10" spans="1:16" ht="21" customHeight="1">
      <c r="A10" s="72"/>
      <c r="B10" s="73"/>
      <c r="C10" s="73"/>
      <c r="D10" s="74"/>
      <c r="E10" s="46" t="str">
        <f>+A9</f>
        <v>分担金</v>
      </c>
      <c r="F10" s="46"/>
      <c r="G10" s="46"/>
      <c r="H10" s="46"/>
      <c r="I10" s="46"/>
      <c r="J10" s="46"/>
      <c r="K10" s="27">
        <v>22615000</v>
      </c>
      <c r="L10" s="27">
        <v>0</v>
      </c>
      <c r="M10" s="27">
        <v>0</v>
      </c>
      <c r="N10" s="27">
        <v>9828000</v>
      </c>
      <c r="O10" s="27">
        <f t="shared" si="1"/>
        <v>12787000</v>
      </c>
      <c r="P10" s="28">
        <f t="shared" si="0"/>
        <v>43.5</v>
      </c>
    </row>
    <row r="11" spans="1:16" ht="21" customHeight="1">
      <c r="A11" s="63" t="s">
        <v>51</v>
      </c>
      <c r="B11" s="64"/>
      <c r="C11" s="64"/>
      <c r="D11" s="65"/>
      <c r="E11" s="46"/>
      <c r="F11" s="46"/>
      <c r="G11" s="46"/>
      <c r="H11" s="46"/>
      <c r="I11" s="46"/>
      <c r="J11" s="46"/>
      <c r="K11" s="27">
        <f>+K12</f>
        <v>1000</v>
      </c>
      <c r="L11" s="27">
        <f>+L12</f>
        <v>0</v>
      </c>
      <c r="M11" s="27">
        <f>M12</f>
        <v>0</v>
      </c>
      <c r="N11" s="27">
        <f>+N12</f>
        <v>0</v>
      </c>
      <c r="O11" s="27">
        <f t="shared" si="1"/>
        <v>1000</v>
      </c>
      <c r="P11" s="28">
        <f t="shared" si="0"/>
        <v>0</v>
      </c>
    </row>
    <row r="12" spans="1:18" ht="21" customHeight="1">
      <c r="A12" s="66"/>
      <c r="B12" s="67"/>
      <c r="C12" s="67"/>
      <c r="D12" s="68"/>
      <c r="E12" s="46" t="str">
        <f>+A11</f>
        <v>固定資産売却代金</v>
      </c>
      <c r="F12" s="46"/>
      <c r="G12" s="46"/>
      <c r="H12" s="46"/>
      <c r="I12" s="46"/>
      <c r="J12" s="46"/>
      <c r="K12" s="27">
        <v>1000</v>
      </c>
      <c r="L12" s="27">
        <v>0</v>
      </c>
      <c r="M12" s="27">
        <v>0</v>
      </c>
      <c r="N12" s="27">
        <v>0</v>
      </c>
      <c r="O12" s="27">
        <f t="shared" si="1"/>
        <v>1000</v>
      </c>
      <c r="P12" s="28">
        <f t="shared" si="0"/>
        <v>0</v>
      </c>
      <c r="R12" s="23"/>
    </row>
    <row r="13" spans="1:18" ht="21" customHeight="1">
      <c r="A13" s="69" t="s">
        <v>52</v>
      </c>
      <c r="B13" s="70"/>
      <c r="C13" s="70"/>
      <c r="D13" s="71"/>
      <c r="E13" s="46"/>
      <c r="F13" s="46"/>
      <c r="G13" s="46"/>
      <c r="H13" s="46"/>
      <c r="I13" s="46"/>
      <c r="J13" s="46"/>
      <c r="K13" s="27">
        <f>+K14</f>
        <v>1000</v>
      </c>
      <c r="L13" s="27">
        <f>+L14</f>
        <v>0</v>
      </c>
      <c r="M13" s="27">
        <f>M14</f>
        <v>0</v>
      </c>
      <c r="N13" s="27">
        <f>+N14</f>
        <v>0</v>
      </c>
      <c r="O13" s="27">
        <f t="shared" si="1"/>
        <v>1000</v>
      </c>
      <c r="P13" s="28">
        <f t="shared" si="0"/>
        <v>0</v>
      </c>
      <c r="R13" s="23"/>
    </row>
    <row r="14" spans="1:16" ht="21" customHeight="1">
      <c r="A14" s="72"/>
      <c r="B14" s="73"/>
      <c r="C14" s="73"/>
      <c r="D14" s="74"/>
      <c r="E14" s="46" t="str">
        <f>+A13</f>
        <v>国庫補助金</v>
      </c>
      <c r="F14" s="46"/>
      <c r="G14" s="46"/>
      <c r="H14" s="46"/>
      <c r="I14" s="46"/>
      <c r="J14" s="46"/>
      <c r="K14" s="27">
        <v>1000</v>
      </c>
      <c r="L14" s="27">
        <v>0</v>
      </c>
      <c r="M14" s="27">
        <v>0</v>
      </c>
      <c r="N14" s="27">
        <v>0</v>
      </c>
      <c r="O14" s="27">
        <f t="shared" si="1"/>
        <v>1000</v>
      </c>
      <c r="P14" s="28">
        <f t="shared" si="0"/>
        <v>0</v>
      </c>
    </row>
    <row r="15" spans="1:16" ht="21" customHeight="1">
      <c r="A15" s="82" t="s">
        <v>79</v>
      </c>
      <c r="B15" s="83"/>
      <c r="C15" s="83"/>
      <c r="D15" s="84"/>
      <c r="E15" s="88"/>
      <c r="F15" s="89"/>
      <c r="G15" s="89"/>
      <c r="H15" s="89"/>
      <c r="I15" s="89"/>
      <c r="J15" s="59"/>
      <c r="K15" s="27">
        <f>+K16</f>
        <v>30000000</v>
      </c>
      <c r="L15" s="27">
        <f>L16</f>
        <v>0</v>
      </c>
      <c r="M15" s="27">
        <f>M16</f>
        <v>0</v>
      </c>
      <c r="N15" s="27">
        <f>+N16</f>
        <v>0</v>
      </c>
      <c r="O15" s="27">
        <f t="shared" si="1"/>
        <v>30000000</v>
      </c>
      <c r="P15" s="28">
        <f t="shared" si="0"/>
        <v>0</v>
      </c>
    </row>
    <row r="16" spans="1:16" ht="21" customHeight="1">
      <c r="A16" s="85"/>
      <c r="B16" s="86"/>
      <c r="C16" s="86"/>
      <c r="D16" s="87"/>
      <c r="E16" s="53" t="str">
        <f>+A15</f>
        <v>県補助金</v>
      </c>
      <c r="F16" s="54"/>
      <c r="G16" s="54"/>
      <c r="H16" s="54"/>
      <c r="I16" s="54"/>
      <c r="J16" s="55"/>
      <c r="K16" s="27">
        <v>30000000</v>
      </c>
      <c r="L16" s="27">
        <v>0</v>
      </c>
      <c r="M16" s="27">
        <v>0</v>
      </c>
      <c r="N16" s="27">
        <v>0</v>
      </c>
      <c r="O16" s="27">
        <f t="shared" si="1"/>
        <v>30000000</v>
      </c>
      <c r="P16" s="28">
        <f t="shared" si="0"/>
        <v>0</v>
      </c>
    </row>
    <row r="17" spans="1:16" s="2" customFormat="1" ht="21" customHeight="1">
      <c r="A17" s="45" t="s">
        <v>31</v>
      </c>
      <c r="B17" s="45"/>
      <c r="C17" s="45"/>
      <c r="D17" s="45"/>
      <c r="E17" s="45"/>
      <c r="F17" s="45"/>
      <c r="G17" s="45"/>
      <c r="H17" s="45"/>
      <c r="I17" s="45"/>
      <c r="J17" s="45"/>
      <c r="K17" s="27">
        <f>K5+K7+K9+K11+K13+K15</f>
        <v>1113073000</v>
      </c>
      <c r="L17" s="27">
        <f>L5+L7+L9+L11+L13</f>
        <v>0</v>
      </c>
      <c r="M17" s="27">
        <f>M5+M7+M9+M11+M13+M15</f>
        <v>0</v>
      </c>
      <c r="N17" s="27">
        <f>N5+N7+N9+N11+N13+N15</f>
        <v>9828000</v>
      </c>
      <c r="O17" s="27">
        <f>(K17+L17)-N17</f>
        <v>1103245000</v>
      </c>
      <c r="P17" s="28">
        <f t="shared" si="0"/>
        <v>0.9</v>
      </c>
    </row>
    <row r="18" spans="1:16" ht="18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1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15" customHeight="1">
      <c r="A20" s="29"/>
      <c r="B20" s="29"/>
      <c r="C20" s="29" t="s">
        <v>54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61" t="s">
        <v>7</v>
      </c>
      <c r="P20" s="61"/>
    </row>
    <row r="21" spans="1:16" ht="15" customHeight="1">
      <c r="A21" s="45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56" t="str">
        <f>K3</f>
        <v>平成29年度
予算現額</v>
      </c>
      <c r="L21" s="78" t="str">
        <f>L3</f>
        <v>地方公営企業法第26条の規定による繰越額</v>
      </c>
      <c r="M21" s="80" t="str">
        <f>M3</f>
        <v>継続費逓次繰越額</v>
      </c>
      <c r="N21" s="45" t="s">
        <v>42</v>
      </c>
      <c r="O21" s="56" t="s">
        <v>43</v>
      </c>
      <c r="P21" s="56" t="s">
        <v>61</v>
      </c>
    </row>
    <row r="22" spans="1:16" ht="1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57"/>
      <c r="L22" s="79"/>
      <c r="M22" s="81"/>
      <c r="N22" s="45"/>
      <c r="O22" s="62"/>
      <c r="P22" s="62"/>
    </row>
    <row r="23" spans="1:16" ht="21" customHeight="1">
      <c r="A23" s="69" t="s">
        <v>55</v>
      </c>
      <c r="B23" s="70"/>
      <c r="C23" s="70"/>
      <c r="D23" s="71"/>
      <c r="E23" s="59"/>
      <c r="F23" s="45"/>
      <c r="G23" s="45"/>
      <c r="H23" s="45"/>
      <c r="I23" s="45"/>
      <c r="J23" s="60"/>
      <c r="K23" s="27">
        <f>SUM(K24:K25)</f>
        <v>1494768000</v>
      </c>
      <c r="L23" s="27">
        <f>SUM(L24:L25)</f>
        <v>0</v>
      </c>
      <c r="M23" s="27">
        <f>M24+M25</f>
        <v>0</v>
      </c>
      <c r="N23" s="27">
        <f>SUM(N24:N25)</f>
        <v>11623568</v>
      </c>
      <c r="O23" s="27">
        <f aca="true" t="shared" si="2" ref="O23:O30">(K23+L23+M23)-N23</f>
        <v>1483144432</v>
      </c>
      <c r="P23" s="28">
        <f aca="true" t="shared" si="3" ref="P23:P30">ROUND(N23/(K23+L23+M23)*100,1)</f>
        <v>0.8</v>
      </c>
    </row>
    <row r="24" spans="1:16" ht="21" customHeight="1">
      <c r="A24" s="75"/>
      <c r="B24" s="76"/>
      <c r="C24" s="76"/>
      <c r="D24" s="77"/>
      <c r="E24" s="55" t="s">
        <v>56</v>
      </c>
      <c r="F24" s="46"/>
      <c r="G24" s="46"/>
      <c r="H24" s="46"/>
      <c r="I24" s="46"/>
      <c r="J24" s="46"/>
      <c r="K24" s="27">
        <f>952997000+20000000+520506000</f>
        <v>1493503000</v>
      </c>
      <c r="L24" s="27">
        <v>0</v>
      </c>
      <c r="M24" s="27">
        <v>0</v>
      </c>
      <c r="N24" s="27">
        <f>8851868+2592000</f>
        <v>11443868</v>
      </c>
      <c r="O24" s="27">
        <f t="shared" si="2"/>
        <v>1482059132</v>
      </c>
      <c r="P24" s="28">
        <f t="shared" si="3"/>
        <v>0.8</v>
      </c>
    </row>
    <row r="25" spans="1:16" ht="21" customHeight="1">
      <c r="A25" s="35"/>
      <c r="B25" s="36"/>
      <c r="C25" s="36"/>
      <c r="D25" s="37"/>
      <c r="E25" s="55" t="s">
        <v>57</v>
      </c>
      <c r="F25" s="46"/>
      <c r="G25" s="46"/>
      <c r="H25" s="46"/>
      <c r="I25" s="46"/>
      <c r="J25" s="46"/>
      <c r="K25" s="27">
        <v>1265000</v>
      </c>
      <c r="L25" s="27">
        <v>0</v>
      </c>
      <c r="M25" s="27">
        <v>0</v>
      </c>
      <c r="N25" s="27">
        <v>179700</v>
      </c>
      <c r="O25" s="27">
        <f t="shared" si="2"/>
        <v>1085300</v>
      </c>
      <c r="P25" s="28">
        <f t="shared" si="3"/>
        <v>14.2</v>
      </c>
    </row>
    <row r="26" spans="1:16" ht="21" customHeight="1">
      <c r="A26" s="63" t="s">
        <v>58</v>
      </c>
      <c r="B26" s="64"/>
      <c r="C26" s="64"/>
      <c r="D26" s="65"/>
      <c r="E26" s="46"/>
      <c r="F26" s="46"/>
      <c r="G26" s="46"/>
      <c r="H26" s="46"/>
      <c r="I26" s="46"/>
      <c r="J26" s="46"/>
      <c r="K26" s="27">
        <f>K27</f>
        <v>145499000</v>
      </c>
      <c r="L26" s="27">
        <f>L27</f>
        <v>0</v>
      </c>
      <c r="M26" s="27">
        <f>M27</f>
        <v>0</v>
      </c>
      <c r="N26" s="27">
        <f>N27</f>
        <v>72159464</v>
      </c>
      <c r="O26" s="27">
        <f t="shared" si="2"/>
        <v>73339536</v>
      </c>
      <c r="P26" s="28">
        <f t="shared" si="3"/>
        <v>49.6</v>
      </c>
    </row>
    <row r="27" spans="1:16" ht="21" customHeight="1">
      <c r="A27" s="66"/>
      <c r="B27" s="67"/>
      <c r="C27" s="67"/>
      <c r="D27" s="68"/>
      <c r="E27" s="46" t="str">
        <f>+A26</f>
        <v>企業債償還金</v>
      </c>
      <c r="F27" s="46"/>
      <c r="G27" s="46"/>
      <c r="H27" s="46"/>
      <c r="I27" s="46"/>
      <c r="J27" s="46"/>
      <c r="K27" s="27">
        <v>145499000</v>
      </c>
      <c r="L27" s="27">
        <v>0</v>
      </c>
      <c r="M27" s="27">
        <v>0</v>
      </c>
      <c r="N27" s="27">
        <v>72159464</v>
      </c>
      <c r="O27" s="27">
        <f t="shared" si="2"/>
        <v>73339536</v>
      </c>
      <c r="P27" s="28">
        <f t="shared" si="3"/>
        <v>49.6</v>
      </c>
    </row>
    <row r="28" spans="1:16" ht="21" customHeight="1">
      <c r="A28" s="63" t="s">
        <v>60</v>
      </c>
      <c r="B28" s="64"/>
      <c r="C28" s="64"/>
      <c r="D28" s="65"/>
      <c r="E28" s="46"/>
      <c r="F28" s="46"/>
      <c r="G28" s="46"/>
      <c r="H28" s="46"/>
      <c r="I28" s="46"/>
      <c r="J28" s="46"/>
      <c r="K28" s="27">
        <f>K29</f>
        <v>2855000</v>
      </c>
      <c r="L28" s="27">
        <f>L29</f>
        <v>0</v>
      </c>
      <c r="M28" s="27">
        <f>M29</f>
        <v>0</v>
      </c>
      <c r="N28" s="27">
        <f>N29</f>
        <v>0</v>
      </c>
      <c r="O28" s="27">
        <f t="shared" si="2"/>
        <v>2855000</v>
      </c>
      <c r="P28" s="28">
        <f t="shared" si="3"/>
        <v>0</v>
      </c>
    </row>
    <row r="29" spans="1:16" ht="21" customHeight="1">
      <c r="A29" s="66"/>
      <c r="B29" s="67"/>
      <c r="C29" s="67"/>
      <c r="D29" s="68"/>
      <c r="E29" s="46" t="str">
        <f>+A28</f>
        <v>過年度返還金</v>
      </c>
      <c r="F29" s="46"/>
      <c r="G29" s="46"/>
      <c r="H29" s="46"/>
      <c r="I29" s="46"/>
      <c r="J29" s="46"/>
      <c r="K29" s="27">
        <v>2855000</v>
      </c>
      <c r="L29" s="27">
        <v>0</v>
      </c>
      <c r="M29" s="27">
        <v>0</v>
      </c>
      <c r="N29" s="27">
        <v>0</v>
      </c>
      <c r="O29" s="27">
        <f t="shared" si="2"/>
        <v>2855000</v>
      </c>
      <c r="P29" s="28">
        <f t="shared" si="3"/>
        <v>0</v>
      </c>
    </row>
    <row r="30" spans="1:16" ht="21" customHeight="1">
      <c r="A30" s="45" t="s">
        <v>31</v>
      </c>
      <c r="B30" s="45"/>
      <c r="C30" s="45"/>
      <c r="D30" s="45"/>
      <c r="E30" s="45"/>
      <c r="F30" s="45"/>
      <c r="G30" s="45"/>
      <c r="H30" s="45"/>
      <c r="I30" s="45"/>
      <c r="J30" s="45"/>
      <c r="K30" s="27">
        <f>+K23+K26+K28</f>
        <v>1643122000</v>
      </c>
      <c r="L30" s="27">
        <f>+L23+L26+L28</f>
        <v>0</v>
      </c>
      <c r="M30" s="27">
        <f>M23+M26+M28</f>
        <v>0</v>
      </c>
      <c r="N30" s="27">
        <f>+N23+N26+N28</f>
        <v>83783032</v>
      </c>
      <c r="O30" s="27">
        <f t="shared" si="2"/>
        <v>1559338968</v>
      </c>
      <c r="P30" s="28">
        <f t="shared" si="3"/>
        <v>5.1</v>
      </c>
    </row>
  </sheetData>
  <sheetProtection/>
  <mergeCells count="46">
    <mergeCell ref="K3:K4"/>
    <mergeCell ref="A3:J4"/>
    <mergeCell ref="A9:D10"/>
    <mergeCell ref="A15:D16"/>
    <mergeCell ref="E16:J16"/>
    <mergeCell ref="A5:D6"/>
    <mergeCell ref="E15:J15"/>
    <mergeCell ref="A7:D8"/>
    <mergeCell ref="A11:D12"/>
    <mergeCell ref="A28:D29"/>
    <mergeCell ref="E23:J23"/>
    <mergeCell ref="A21:J22"/>
    <mergeCell ref="N21:N22"/>
    <mergeCell ref="E28:J28"/>
    <mergeCell ref="E29:J29"/>
    <mergeCell ref="E27:J27"/>
    <mergeCell ref="E26:J26"/>
    <mergeCell ref="M21:M22"/>
    <mergeCell ref="A30:J30"/>
    <mergeCell ref="O3:O4"/>
    <mergeCell ref="E10:J10"/>
    <mergeCell ref="E11:J11"/>
    <mergeCell ref="E12:J12"/>
    <mergeCell ref="A17:J17"/>
    <mergeCell ref="O21:O22"/>
    <mergeCell ref="E25:J25"/>
    <mergeCell ref="E24:J24"/>
    <mergeCell ref="L3:L4"/>
    <mergeCell ref="O2:P2"/>
    <mergeCell ref="O20:P20"/>
    <mergeCell ref="E7:J7"/>
    <mergeCell ref="E8:J8"/>
    <mergeCell ref="E9:J9"/>
    <mergeCell ref="N3:N4"/>
    <mergeCell ref="E5:J5"/>
    <mergeCell ref="E6:J6"/>
    <mergeCell ref="M3:M4"/>
    <mergeCell ref="P3:P4"/>
    <mergeCell ref="P21:P22"/>
    <mergeCell ref="E13:J13"/>
    <mergeCell ref="A26:D27"/>
    <mergeCell ref="A13:D14"/>
    <mergeCell ref="A23:D24"/>
    <mergeCell ref="K21:K22"/>
    <mergeCell ref="L21:L22"/>
    <mergeCell ref="E14:J14"/>
  </mergeCells>
  <printOptions/>
  <pageMargins left="0.984251968503937" right="0.6299212598425197" top="1.29921259842519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N30"/>
  <sheetViews>
    <sheetView view="pageBreakPreview" zoomScaleSheetLayoutView="100" zoomScalePageLayoutView="0" workbookViewId="0" topLeftCell="A1">
      <selection activeCell="B38" sqref="B38"/>
    </sheetView>
  </sheetViews>
  <sheetFormatPr defaultColWidth="8.796875" defaultRowHeight="14.25"/>
  <cols>
    <col min="1" max="1" width="2.5" style="0" customWidth="1"/>
    <col min="2" max="9" width="2.19921875" style="0" customWidth="1"/>
    <col min="10" max="11" width="19.3984375" style="0" customWidth="1"/>
    <col min="12" max="12" width="11.19921875" style="0" customWidth="1"/>
    <col min="13" max="13" width="10.59765625" style="0" customWidth="1"/>
    <col min="14" max="14" width="8.09765625" style="0" customWidth="1"/>
  </cols>
  <sheetData>
    <row r="1" spans="1:8" s="4" customFormat="1" ht="9.75" customHeight="1">
      <c r="A1" s="1"/>
      <c r="B1" s="1"/>
      <c r="C1" s="1"/>
      <c r="D1" s="1"/>
      <c r="E1" s="1"/>
      <c r="F1" s="1"/>
      <c r="G1" s="1"/>
      <c r="H1" s="1"/>
    </row>
    <row r="2" spans="2:3" ht="13.5">
      <c r="B2" t="s">
        <v>34</v>
      </c>
      <c r="C2" s="7"/>
    </row>
    <row r="3" ht="13.5">
      <c r="C3" s="7"/>
    </row>
    <row r="4" ht="13.5">
      <c r="C4" s="7" t="s">
        <v>81</v>
      </c>
    </row>
    <row r="5" ht="13.5">
      <c r="C5" s="7"/>
    </row>
    <row r="6" spans="2:3" ht="9.75" customHeight="1">
      <c r="B6" s="7"/>
      <c r="C6" s="7"/>
    </row>
    <row r="7" spans="2:14" ht="18.75" customHeight="1">
      <c r="B7" s="95" t="s">
        <v>28</v>
      </c>
      <c r="C7" s="102"/>
      <c r="D7" s="102"/>
      <c r="E7" s="102"/>
      <c r="F7" s="102"/>
      <c r="G7" s="102"/>
      <c r="H7" s="102"/>
      <c r="I7" s="96"/>
      <c r="J7" s="95" t="s">
        <v>37</v>
      </c>
      <c r="K7" s="16" t="s">
        <v>59</v>
      </c>
      <c r="L7" s="18" t="s">
        <v>62</v>
      </c>
      <c r="M7" s="19" t="s">
        <v>35</v>
      </c>
      <c r="N7" s="92" t="s">
        <v>39</v>
      </c>
    </row>
    <row r="8" spans="2:14" ht="18.75" customHeight="1">
      <c r="B8" s="97"/>
      <c r="C8" s="103"/>
      <c r="D8" s="103"/>
      <c r="E8" s="103"/>
      <c r="F8" s="103"/>
      <c r="G8" s="103"/>
      <c r="H8" s="103"/>
      <c r="I8" s="98"/>
      <c r="J8" s="97"/>
      <c r="K8" s="22" t="s">
        <v>36</v>
      </c>
      <c r="L8" s="21" t="s">
        <v>63</v>
      </c>
      <c r="M8" s="20" t="s">
        <v>38</v>
      </c>
      <c r="N8" s="93"/>
    </row>
    <row r="9" spans="2:14" ht="18.75" customHeight="1">
      <c r="B9" s="117" t="s">
        <v>86</v>
      </c>
      <c r="C9" s="118"/>
      <c r="D9" s="118"/>
      <c r="E9" s="118"/>
      <c r="F9" s="118"/>
      <c r="G9" s="118"/>
      <c r="H9" s="118"/>
      <c r="I9" s="119"/>
      <c r="J9" s="24">
        <f>667208+642017</f>
        <v>1309225</v>
      </c>
      <c r="K9" s="24">
        <f>537728+513439</f>
        <v>1051167</v>
      </c>
      <c r="L9" s="24">
        <f>502141+574085</f>
        <v>1076226</v>
      </c>
      <c r="M9" s="25">
        <f>ROUND(+L9/J9*100,1)</f>
        <v>82.2</v>
      </c>
      <c r="N9" s="14"/>
    </row>
    <row r="10" spans="2:14" ht="18.75" customHeight="1">
      <c r="B10" s="117" t="s">
        <v>87</v>
      </c>
      <c r="C10" s="118"/>
      <c r="D10" s="118"/>
      <c r="E10" s="118"/>
      <c r="F10" s="118"/>
      <c r="G10" s="118"/>
      <c r="H10" s="118"/>
      <c r="I10" s="119"/>
      <c r="J10" s="24">
        <f>678584+677842</f>
        <v>1356426</v>
      </c>
      <c r="K10" s="24">
        <f>545774+538625</f>
        <v>1084399</v>
      </c>
      <c r="L10" s="24">
        <f>539922+604938</f>
        <v>1144860</v>
      </c>
      <c r="M10" s="25">
        <f>ROUND(+L10/J10*100,1)</f>
        <v>84.4</v>
      </c>
      <c r="N10" s="14"/>
    </row>
    <row r="11" spans="2:14" ht="18.75" customHeight="1">
      <c r="B11" s="117" t="s">
        <v>88</v>
      </c>
      <c r="C11" s="118"/>
      <c r="D11" s="118"/>
      <c r="E11" s="118"/>
      <c r="F11" s="118"/>
      <c r="G11" s="118"/>
      <c r="H11" s="118"/>
      <c r="I11" s="119"/>
      <c r="J11" s="24">
        <f>694811+694606</f>
        <v>1389417</v>
      </c>
      <c r="K11" s="24">
        <f>555319+557434</f>
        <v>1112753</v>
      </c>
      <c r="L11" s="24">
        <f>554967+607543</f>
        <v>1162510</v>
      </c>
      <c r="M11" s="25">
        <f>ROUND(+L11/J11*100,1)</f>
        <v>83.7</v>
      </c>
      <c r="N11" s="14"/>
    </row>
    <row r="12" spans="2:14" ht="18.75" customHeight="1">
      <c r="B12" s="117" t="s">
        <v>24</v>
      </c>
      <c r="C12" s="118"/>
      <c r="D12" s="118"/>
      <c r="E12" s="118"/>
      <c r="F12" s="118"/>
      <c r="G12" s="118"/>
      <c r="H12" s="118"/>
      <c r="I12" s="119"/>
      <c r="J12" s="24">
        <f>SUM(J9:J11)</f>
        <v>4055068</v>
      </c>
      <c r="K12" s="24">
        <f>SUM(K9:K11)</f>
        <v>3248319</v>
      </c>
      <c r="L12" s="24">
        <f>SUM(L9:L11)</f>
        <v>3383596</v>
      </c>
      <c r="M12" s="25">
        <f>ROUND(+L12/J12*100,1)</f>
        <v>83.4</v>
      </c>
      <c r="N12" s="14"/>
    </row>
    <row r="13" spans="2:3" ht="18.75" customHeight="1">
      <c r="B13" s="7"/>
      <c r="C13" s="7"/>
    </row>
    <row r="14" spans="2:3" ht="9.75" customHeight="1">
      <c r="B14" s="7"/>
      <c r="C14" s="7"/>
    </row>
    <row r="15" ht="13.5">
      <c r="C15" s="7" t="s">
        <v>65</v>
      </c>
    </row>
    <row r="16" spans="13:14" ht="13.5" customHeight="1">
      <c r="M16" s="99" t="s">
        <v>66</v>
      </c>
      <c r="N16" s="99"/>
    </row>
    <row r="17" spans="2:14" ht="15" customHeight="1">
      <c r="B17" s="123"/>
      <c r="C17" s="124"/>
      <c r="D17" s="124"/>
      <c r="E17" s="124"/>
      <c r="F17" s="8"/>
      <c r="G17" s="90" t="s">
        <v>0</v>
      </c>
      <c r="H17" s="90"/>
      <c r="I17" s="91"/>
      <c r="J17" s="92" t="s">
        <v>82</v>
      </c>
      <c r="K17" s="92" t="s">
        <v>83</v>
      </c>
      <c r="L17" s="95" t="s">
        <v>27</v>
      </c>
      <c r="M17" s="96"/>
      <c r="N17" s="92" t="s">
        <v>40</v>
      </c>
    </row>
    <row r="18" spans="2:14" ht="14.25" customHeight="1">
      <c r="B18" s="125"/>
      <c r="C18" s="126"/>
      <c r="D18" s="126"/>
      <c r="E18" s="126"/>
      <c r="F18" s="9"/>
      <c r="G18" s="9"/>
      <c r="H18" s="3"/>
      <c r="I18" s="5"/>
      <c r="J18" s="94"/>
      <c r="K18" s="94"/>
      <c r="L18" s="97"/>
      <c r="M18" s="98"/>
      <c r="N18" s="94"/>
    </row>
    <row r="19" spans="2:14" ht="15" customHeight="1">
      <c r="B19" s="130" t="s">
        <v>20</v>
      </c>
      <c r="C19" s="131"/>
      <c r="D19" s="131"/>
      <c r="E19" s="3"/>
      <c r="F19" s="126"/>
      <c r="G19" s="126"/>
      <c r="H19" s="126"/>
      <c r="I19" s="127"/>
      <c r="J19" s="94"/>
      <c r="K19" s="94"/>
      <c r="L19" s="92" t="s">
        <v>64</v>
      </c>
      <c r="M19" s="10" t="s">
        <v>25</v>
      </c>
      <c r="N19" s="94"/>
    </row>
    <row r="20" spans="2:14" ht="15" customHeight="1">
      <c r="B20" s="104" t="s">
        <v>21</v>
      </c>
      <c r="C20" s="105"/>
      <c r="D20" s="105"/>
      <c r="E20" s="6"/>
      <c r="F20" s="128"/>
      <c r="G20" s="128"/>
      <c r="H20" s="128"/>
      <c r="I20" s="129"/>
      <c r="J20" s="100"/>
      <c r="K20" s="100"/>
      <c r="L20" s="101"/>
      <c r="M20" s="11" t="s">
        <v>26</v>
      </c>
      <c r="N20" s="93"/>
    </row>
    <row r="21" spans="2:14" s="2" customFormat="1" ht="18.75" customHeight="1">
      <c r="B21" s="108" t="s">
        <v>67</v>
      </c>
      <c r="C21" s="109"/>
      <c r="D21" s="110"/>
      <c r="E21" s="106" t="s">
        <v>68</v>
      </c>
      <c r="F21" s="106"/>
      <c r="G21" s="106"/>
      <c r="H21" s="106"/>
      <c r="I21" s="107"/>
      <c r="J21" s="26">
        <v>23309</v>
      </c>
      <c r="K21" s="26">
        <v>23245</v>
      </c>
      <c r="L21" s="27">
        <f>J21-K21</f>
        <v>64</v>
      </c>
      <c r="M21" s="28">
        <f>ROUND(J21/K21*100,1)</f>
        <v>100.3</v>
      </c>
      <c r="N21" s="12"/>
    </row>
    <row r="22" spans="2:14" s="2" customFormat="1" ht="18.75" customHeight="1">
      <c r="B22" s="111"/>
      <c r="C22" s="112"/>
      <c r="D22" s="113"/>
      <c r="E22" s="106" t="s">
        <v>69</v>
      </c>
      <c r="F22" s="106"/>
      <c r="G22" s="106"/>
      <c r="H22" s="106"/>
      <c r="I22" s="107"/>
      <c r="J22" s="26">
        <v>2499</v>
      </c>
      <c r="K22" s="26">
        <v>2474</v>
      </c>
      <c r="L22" s="27">
        <f aca="true" t="shared" si="0" ref="L22:L30">J22-K22</f>
        <v>25</v>
      </c>
      <c r="M22" s="28">
        <f aca="true" t="shared" si="1" ref="M22:M30">ROUND(J22/K22*100,1)</f>
        <v>101</v>
      </c>
      <c r="N22" s="12"/>
    </row>
    <row r="23" spans="2:14" s="2" customFormat="1" ht="18.75" customHeight="1">
      <c r="B23" s="111"/>
      <c r="C23" s="112"/>
      <c r="D23" s="113"/>
      <c r="E23" s="106" t="s">
        <v>70</v>
      </c>
      <c r="F23" s="106"/>
      <c r="G23" s="106"/>
      <c r="H23" s="106"/>
      <c r="I23" s="107"/>
      <c r="J23" s="26">
        <v>377</v>
      </c>
      <c r="K23" s="26">
        <v>374</v>
      </c>
      <c r="L23" s="27">
        <f t="shared" si="0"/>
        <v>3</v>
      </c>
      <c r="M23" s="28">
        <f t="shared" si="1"/>
        <v>100.8</v>
      </c>
      <c r="N23" s="12"/>
    </row>
    <row r="24" spans="2:14" s="2" customFormat="1" ht="18.75" customHeight="1">
      <c r="B24" s="111"/>
      <c r="C24" s="112"/>
      <c r="D24" s="113"/>
      <c r="E24" s="106" t="s">
        <v>71</v>
      </c>
      <c r="F24" s="106"/>
      <c r="G24" s="106"/>
      <c r="H24" s="106"/>
      <c r="I24" s="107"/>
      <c r="J24" s="26">
        <v>167</v>
      </c>
      <c r="K24" s="26">
        <v>168</v>
      </c>
      <c r="L24" s="27">
        <f t="shared" si="0"/>
        <v>-1</v>
      </c>
      <c r="M24" s="28">
        <f t="shared" si="1"/>
        <v>99.4</v>
      </c>
      <c r="N24" s="12"/>
    </row>
    <row r="25" spans="2:14" s="2" customFormat="1" ht="18.75" customHeight="1">
      <c r="B25" s="111"/>
      <c r="C25" s="112"/>
      <c r="D25" s="113"/>
      <c r="E25" s="106" t="s">
        <v>72</v>
      </c>
      <c r="F25" s="106"/>
      <c r="G25" s="106"/>
      <c r="H25" s="106"/>
      <c r="I25" s="107"/>
      <c r="J25" s="26">
        <v>51</v>
      </c>
      <c r="K25" s="26">
        <v>51</v>
      </c>
      <c r="L25" s="27">
        <f t="shared" si="0"/>
        <v>0</v>
      </c>
      <c r="M25" s="28">
        <f t="shared" si="1"/>
        <v>100</v>
      </c>
      <c r="N25" s="12"/>
    </row>
    <row r="26" spans="2:14" s="2" customFormat="1" ht="18.75" customHeight="1">
      <c r="B26" s="111"/>
      <c r="C26" s="112"/>
      <c r="D26" s="113"/>
      <c r="E26" s="106" t="s">
        <v>74</v>
      </c>
      <c r="F26" s="106"/>
      <c r="G26" s="106"/>
      <c r="H26" s="106"/>
      <c r="I26" s="107"/>
      <c r="J26" s="26">
        <v>35</v>
      </c>
      <c r="K26" s="26">
        <v>35</v>
      </c>
      <c r="L26" s="27">
        <f t="shared" si="0"/>
        <v>0</v>
      </c>
      <c r="M26" s="28">
        <f t="shared" si="1"/>
        <v>100</v>
      </c>
      <c r="N26" s="12"/>
    </row>
    <row r="27" spans="2:14" s="2" customFormat="1" ht="18.75" customHeight="1">
      <c r="B27" s="114"/>
      <c r="C27" s="115"/>
      <c r="D27" s="116"/>
      <c r="E27" s="106" t="s">
        <v>73</v>
      </c>
      <c r="F27" s="106"/>
      <c r="G27" s="106"/>
      <c r="H27" s="106"/>
      <c r="I27" s="107"/>
      <c r="J27" s="26">
        <v>3</v>
      </c>
      <c r="K27" s="26">
        <v>3</v>
      </c>
      <c r="L27" s="27">
        <f t="shared" si="0"/>
        <v>0</v>
      </c>
      <c r="M27" s="28">
        <f t="shared" si="1"/>
        <v>100</v>
      </c>
      <c r="N27" s="12"/>
    </row>
    <row r="28" spans="2:14" s="2" customFormat="1" ht="18.75" customHeight="1">
      <c r="B28" s="122" t="s">
        <v>22</v>
      </c>
      <c r="C28" s="106"/>
      <c r="D28" s="106"/>
      <c r="E28" s="106"/>
      <c r="F28" s="106"/>
      <c r="G28" s="120"/>
      <c r="H28" s="13"/>
      <c r="I28" s="15"/>
      <c r="J28" s="26">
        <v>1</v>
      </c>
      <c r="K28" s="26">
        <v>1</v>
      </c>
      <c r="L28" s="27">
        <f t="shared" si="0"/>
        <v>0</v>
      </c>
      <c r="M28" s="28">
        <f t="shared" si="1"/>
        <v>100</v>
      </c>
      <c r="N28" s="12"/>
    </row>
    <row r="29" spans="2:14" s="2" customFormat="1" ht="18.75" customHeight="1">
      <c r="B29" s="122" t="s">
        <v>23</v>
      </c>
      <c r="C29" s="106"/>
      <c r="D29" s="106"/>
      <c r="E29" s="106"/>
      <c r="F29" s="106"/>
      <c r="G29" s="120"/>
      <c r="H29" s="13"/>
      <c r="I29" s="15"/>
      <c r="J29" s="26">
        <v>186</v>
      </c>
      <c r="K29" s="26">
        <v>186</v>
      </c>
      <c r="L29" s="27">
        <f t="shared" si="0"/>
        <v>0</v>
      </c>
      <c r="M29" s="28">
        <f t="shared" si="1"/>
        <v>100</v>
      </c>
      <c r="N29" s="12"/>
    </row>
    <row r="30" spans="2:14" s="2" customFormat="1" ht="18.75" customHeight="1">
      <c r="B30" s="117" t="s">
        <v>24</v>
      </c>
      <c r="C30" s="118"/>
      <c r="D30" s="118"/>
      <c r="E30" s="118"/>
      <c r="F30" s="118"/>
      <c r="G30" s="118"/>
      <c r="H30" s="120"/>
      <c r="I30" s="121"/>
      <c r="J30" s="26">
        <f>SUM(J21:J29)</f>
        <v>26628</v>
      </c>
      <c r="K30" s="27">
        <f>SUM(K21:K29)</f>
        <v>26537</v>
      </c>
      <c r="L30" s="27">
        <f t="shared" si="0"/>
        <v>91</v>
      </c>
      <c r="M30" s="28">
        <f t="shared" si="1"/>
        <v>100.3</v>
      </c>
      <c r="N30" s="12"/>
    </row>
    <row r="31" ht="18" customHeight="1"/>
  </sheetData>
  <sheetProtection/>
  <mergeCells count="29">
    <mergeCell ref="B12:I12"/>
    <mergeCell ref="B9:I9"/>
    <mergeCell ref="B10:I10"/>
    <mergeCell ref="B11:I11"/>
    <mergeCell ref="B30:I30"/>
    <mergeCell ref="B29:G29"/>
    <mergeCell ref="B28:G28"/>
    <mergeCell ref="B17:E18"/>
    <mergeCell ref="F19:I20"/>
    <mergeCell ref="B19:D19"/>
    <mergeCell ref="B20:D20"/>
    <mergeCell ref="E21:I21"/>
    <mergeCell ref="B21:D27"/>
    <mergeCell ref="E27:I27"/>
    <mergeCell ref="E26:I26"/>
    <mergeCell ref="E25:I25"/>
    <mergeCell ref="E24:I24"/>
    <mergeCell ref="E23:I23"/>
    <mergeCell ref="E22:I22"/>
    <mergeCell ref="G17:I17"/>
    <mergeCell ref="N7:N8"/>
    <mergeCell ref="N17:N20"/>
    <mergeCell ref="L17:M18"/>
    <mergeCell ref="J7:J8"/>
    <mergeCell ref="M16:N16"/>
    <mergeCell ref="K17:K20"/>
    <mergeCell ref="J17:J20"/>
    <mergeCell ref="L19:L20"/>
    <mergeCell ref="B7:I8"/>
  </mergeCells>
  <printOptions/>
  <pageMargins left="0.62" right="0.43" top="0.89" bottom="0.76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津島市水道企業局</dc:creator>
  <cp:keywords/>
  <dc:description/>
  <cp:lastModifiedBy>水野　寛文</cp:lastModifiedBy>
  <cp:lastPrinted>2017-11-09T02:11:26Z</cp:lastPrinted>
  <dcterms:created xsi:type="dcterms:W3CDTF">2001-11-22T06:56:26Z</dcterms:created>
  <dcterms:modified xsi:type="dcterms:W3CDTF">2017-11-30T05:44:19Z</dcterms:modified>
  <cp:category/>
  <cp:version/>
  <cp:contentType/>
  <cp:contentStatus/>
</cp:coreProperties>
</file>